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mmad-nas\INVESTIGACION\TARIFAS\2019\"/>
    </mc:Choice>
  </mc:AlternateContent>
  <xr:revisionPtr revIDLastSave="0" documentId="13_ncr:1_{92ADC136-9CE8-4F30-82D5-A83D3CE49A5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rifador 2019" sheetId="14" r:id="rId1"/>
    <sheet name="tarifas 2019" sheetId="15" state="hidden" r:id="rId2"/>
  </sheets>
  <definedNames>
    <definedName name="_xlnm.Print_Area" localSheetId="0">'tarifador 2019'!$A$8:$S$40</definedName>
  </definedNames>
  <calcPr calcId="191029"/>
</workbook>
</file>

<file path=xl/calcChain.xml><?xml version="1.0" encoding="utf-8"?>
<calcChain xmlns="http://schemas.openxmlformats.org/spreadsheetml/2006/main">
  <c r="F16" i="14" l="1"/>
  <c r="G16" i="14" s="1"/>
  <c r="T62" i="15" l="1"/>
  <c r="S62" i="15"/>
  <c r="R62" i="15"/>
  <c r="Q62" i="15"/>
  <c r="P62" i="15"/>
  <c r="O62" i="15"/>
  <c r="N62" i="15"/>
  <c r="M62" i="15"/>
  <c r="T20" i="15"/>
  <c r="S20" i="15"/>
  <c r="R20" i="15"/>
  <c r="Q20" i="15"/>
  <c r="P20" i="15"/>
  <c r="O20" i="15"/>
  <c r="N20" i="15"/>
  <c r="M20" i="15"/>
  <c r="K272" i="15"/>
  <c r="T272" i="15" s="1"/>
  <c r="J272" i="15"/>
  <c r="S272" i="15" s="1"/>
  <c r="I272" i="15"/>
  <c r="R272" i="15" s="1"/>
  <c r="H272" i="15"/>
  <c r="Q272" i="15" s="1"/>
  <c r="G272" i="15"/>
  <c r="P272" i="15" s="1"/>
  <c r="F272" i="15"/>
  <c r="O272" i="15" s="1"/>
  <c r="E272" i="15"/>
  <c r="N272" i="15" s="1"/>
  <c r="D272" i="15"/>
  <c r="M272" i="15" s="1"/>
  <c r="F14" i="14" l="1"/>
  <c r="G14" i="14" s="1"/>
  <c r="I262" i="15" l="1"/>
  <c r="H262" i="15"/>
  <c r="G262" i="15"/>
  <c r="F262" i="15"/>
  <c r="I10" i="15"/>
  <c r="H10" i="15"/>
  <c r="G10" i="15"/>
  <c r="F10" i="15"/>
  <c r="T264" i="15" l="1"/>
  <c r="S264" i="15"/>
  <c r="R264" i="15"/>
  <c r="Q264" i="15"/>
  <c r="P264" i="15"/>
  <c r="O264" i="15"/>
  <c r="N264" i="15"/>
  <c r="M264" i="15"/>
  <c r="K264" i="15"/>
  <c r="J264" i="15"/>
  <c r="I264" i="15"/>
  <c r="H264" i="15"/>
  <c r="G264" i="15"/>
  <c r="F264" i="15"/>
  <c r="E264" i="15"/>
  <c r="D264" i="15"/>
  <c r="T18" i="15" l="1"/>
  <c r="S18" i="15"/>
  <c r="Q18" i="15"/>
  <c r="P18" i="15"/>
  <c r="O18" i="15"/>
  <c r="T17" i="15"/>
  <c r="Q17" i="15"/>
  <c r="O17" i="15"/>
  <c r="N17" i="15"/>
  <c r="M17" i="15"/>
  <c r="T14" i="15"/>
  <c r="S14" i="15" s="1"/>
  <c r="P14" i="15"/>
  <c r="Q13" i="15"/>
  <c r="O13" i="15"/>
  <c r="M13" i="15"/>
  <c r="T11" i="15"/>
  <c r="Q11" i="15"/>
  <c r="M11" i="15"/>
  <c r="R10" i="15"/>
  <c r="Q10" i="15"/>
  <c r="P10" i="15"/>
  <c r="O10" i="15"/>
  <c r="S8" i="15"/>
  <c r="Q8" i="15"/>
  <c r="P8" i="15"/>
  <c r="O8" i="15"/>
  <c r="M8" i="15"/>
  <c r="T7" i="15"/>
  <c r="S7" i="15"/>
  <c r="R7" i="15"/>
  <c r="Q7" i="15"/>
  <c r="P7" i="15"/>
  <c r="O7" i="15"/>
  <c r="N7" i="15"/>
  <c r="M7" i="15"/>
  <c r="S4" i="15"/>
  <c r="S3" i="15"/>
  <c r="R3" i="15"/>
  <c r="M3" i="15"/>
  <c r="S276" i="15" l="1"/>
  <c r="Q276" i="15"/>
  <c r="K288" i="15"/>
  <c r="J288" i="15"/>
  <c r="I288" i="15"/>
  <c r="H288" i="15"/>
  <c r="G288" i="15"/>
  <c r="F288" i="15"/>
  <c r="E288" i="15"/>
  <c r="D288" i="15"/>
  <c r="K283" i="15"/>
  <c r="J283" i="15"/>
  <c r="I283" i="15"/>
  <c r="H283" i="15"/>
  <c r="G283" i="15"/>
  <c r="F283" i="15"/>
  <c r="E283" i="15"/>
  <c r="D283" i="15"/>
  <c r="K282" i="15"/>
  <c r="J282" i="15"/>
  <c r="I282" i="15"/>
  <c r="H282" i="15"/>
  <c r="G282" i="15"/>
  <c r="F282" i="15"/>
  <c r="E282" i="15"/>
  <c r="D282" i="15"/>
  <c r="K281" i="15"/>
  <c r="J281" i="15"/>
  <c r="I281" i="15"/>
  <c r="H281" i="15"/>
  <c r="G281" i="15"/>
  <c r="F281" i="15"/>
  <c r="E281" i="15"/>
  <c r="D281" i="15"/>
  <c r="K280" i="15"/>
  <c r="J280" i="15"/>
  <c r="I280" i="15"/>
  <c r="H280" i="15"/>
  <c r="G280" i="15"/>
  <c r="F280" i="15"/>
  <c r="E280" i="15"/>
  <c r="D280" i="15"/>
  <c r="K279" i="15"/>
  <c r="J279" i="15"/>
  <c r="E279" i="15"/>
  <c r="D279" i="15"/>
  <c r="K277" i="15"/>
  <c r="J277" i="15"/>
  <c r="I277" i="15"/>
  <c r="H277" i="15"/>
  <c r="G277" i="15"/>
  <c r="F277" i="15"/>
  <c r="E277" i="15"/>
  <c r="D277" i="15"/>
  <c r="K276" i="15"/>
  <c r="J276" i="15"/>
  <c r="I276" i="15"/>
  <c r="H276" i="15"/>
  <c r="G276" i="15"/>
  <c r="F276" i="15"/>
  <c r="E276" i="15"/>
  <c r="D276" i="15"/>
  <c r="K27" i="15"/>
  <c r="J27" i="15"/>
  <c r="E27" i="15"/>
  <c r="D27" i="15"/>
  <c r="K40" i="15"/>
  <c r="E40" i="15"/>
  <c r="K36" i="15"/>
  <c r="J36" i="15"/>
  <c r="I36" i="15"/>
  <c r="H36" i="15"/>
  <c r="G36" i="15"/>
  <c r="F36" i="15"/>
  <c r="E36" i="15"/>
  <c r="K32" i="15"/>
  <c r="K38" i="15" s="1"/>
  <c r="E32" i="15"/>
  <c r="E38" i="15" s="1"/>
  <c r="K31" i="15"/>
  <c r="J31" i="15"/>
  <c r="I31" i="15"/>
  <c r="H31" i="15"/>
  <c r="G31" i="15"/>
  <c r="F31" i="15"/>
  <c r="E31" i="15"/>
  <c r="K30" i="15"/>
  <c r="J30" i="15"/>
  <c r="I30" i="15"/>
  <c r="H30" i="15"/>
  <c r="G30" i="15"/>
  <c r="F30" i="15"/>
  <c r="E30" i="15"/>
  <c r="K29" i="15"/>
  <c r="J29" i="15"/>
  <c r="I29" i="15"/>
  <c r="H29" i="15"/>
  <c r="G29" i="15"/>
  <c r="F29" i="15"/>
  <c r="E29" i="15"/>
  <c r="K28" i="15"/>
  <c r="J28" i="15"/>
  <c r="I28" i="15"/>
  <c r="H28" i="15"/>
  <c r="G28" i="15"/>
  <c r="F28" i="15"/>
  <c r="E28" i="15"/>
  <c r="K26" i="15"/>
  <c r="G26" i="15"/>
  <c r="E26" i="15"/>
  <c r="K25" i="15"/>
  <c r="J25" i="15"/>
  <c r="I25" i="15"/>
  <c r="H25" i="15"/>
  <c r="G25" i="15"/>
  <c r="F25" i="15"/>
  <c r="E25" i="15"/>
  <c r="K24" i="15"/>
  <c r="J24" i="15"/>
  <c r="I24" i="15"/>
  <c r="H24" i="15"/>
  <c r="G24" i="15"/>
  <c r="F24" i="15"/>
  <c r="E24" i="15"/>
  <c r="D36" i="15"/>
  <c r="D31" i="15"/>
  <c r="D30" i="15"/>
  <c r="D29" i="15"/>
  <c r="D28" i="15"/>
  <c r="D24" i="15"/>
  <c r="D25" i="15"/>
  <c r="AM272" i="15" l="1"/>
  <c r="AK272" i="15"/>
  <c r="AI272" i="15"/>
  <c r="AG272" i="15"/>
  <c r="AM271" i="15"/>
  <c r="AK271" i="15"/>
  <c r="AI271" i="15"/>
  <c r="AG271" i="15"/>
  <c r="AM270" i="15"/>
  <c r="AK270" i="15"/>
  <c r="AI270" i="15"/>
  <c r="AG270" i="15"/>
  <c r="AM269" i="15"/>
  <c r="AK269" i="15"/>
  <c r="AI269" i="15"/>
  <c r="AG269" i="15"/>
  <c r="AM268" i="15"/>
  <c r="AK268" i="15"/>
  <c r="AI268" i="15"/>
  <c r="AG268" i="15"/>
  <c r="AM267" i="15"/>
  <c r="AK267" i="15"/>
  <c r="AI267" i="15"/>
  <c r="AG267" i="15"/>
  <c r="AM266" i="15"/>
  <c r="AK266" i="15"/>
  <c r="AI266" i="15"/>
  <c r="AG266" i="15"/>
  <c r="AM265" i="15"/>
  <c r="AK265" i="15"/>
  <c r="AI265" i="15"/>
  <c r="AG265" i="15"/>
  <c r="AN264" i="15"/>
  <c r="AM264" i="15"/>
  <c r="AL264" i="15"/>
  <c r="AK264" i="15"/>
  <c r="AJ264" i="15"/>
  <c r="AI264" i="15"/>
  <c r="AH264" i="15"/>
  <c r="AG264" i="15"/>
  <c r="AM263" i="15"/>
  <c r="AK263" i="15"/>
  <c r="AI263" i="15"/>
  <c r="AG263" i="15"/>
  <c r="AN262" i="15"/>
  <c r="AM262" i="15"/>
  <c r="AG262" i="15"/>
  <c r="AM261" i="15"/>
  <c r="AK261" i="15"/>
  <c r="AI261" i="15"/>
  <c r="AG261" i="15"/>
  <c r="AM260" i="15"/>
  <c r="AK260" i="15"/>
  <c r="AI260" i="15"/>
  <c r="AG260" i="15"/>
  <c r="AM258" i="15"/>
  <c r="AK258" i="15"/>
  <c r="AI258" i="15"/>
  <c r="AG258" i="15"/>
  <c r="AM257" i="15"/>
  <c r="AK257" i="15"/>
  <c r="AI257" i="15"/>
  <c r="AG257" i="15"/>
  <c r="AM256" i="15"/>
  <c r="AK256" i="15"/>
  <c r="AI256" i="15"/>
  <c r="AG256" i="15"/>
  <c r="AM255" i="15"/>
  <c r="AK255" i="15"/>
  <c r="AI255" i="15"/>
  <c r="AG255" i="15"/>
  <c r="AN216" i="15"/>
  <c r="AM216" i="15"/>
  <c r="AL216" i="15"/>
  <c r="AK216" i="15"/>
  <c r="AJ216" i="15"/>
  <c r="AI216" i="15"/>
  <c r="AH216" i="15"/>
  <c r="AG216" i="15"/>
  <c r="L334" i="15"/>
  <c r="L292" i="15"/>
  <c r="AN54" i="15"/>
  <c r="AM54" i="15"/>
  <c r="AL54" i="15"/>
  <c r="AK54" i="15"/>
  <c r="AJ54" i="15"/>
  <c r="AI54" i="15"/>
  <c r="AH54" i="15"/>
  <c r="AG54" i="15"/>
  <c r="AM27" i="15"/>
  <c r="AG27" i="15"/>
  <c r="AM20" i="15"/>
  <c r="AK20" i="15"/>
  <c r="AI20" i="15"/>
  <c r="AG20" i="15"/>
  <c r="AM19" i="15"/>
  <c r="AK19" i="15"/>
  <c r="AI19" i="15"/>
  <c r="AG19" i="15"/>
  <c r="AM18" i="15"/>
  <c r="AK18" i="15"/>
  <c r="AI18" i="15"/>
  <c r="AG18" i="15"/>
  <c r="AM17" i="15"/>
  <c r="AK17" i="15"/>
  <c r="AI17" i="15"/>
  <c r="AG17" i="15"/>
  <c r="AM16" i="15"/>
  <c r="AK16" i="15"/>
  <c r="AI16" i="15"/>
  <c r="AG16" i="15"/>
  <c r="AM15" i="15"/>
  <c r="AK15" i="15"/>
  <c r="AI15" i="15"/>
  <c r="AG15" i="15"/>
  <c r="AM14" i="15"/>
  <c r="AK14" i="15"/>
  <c r="AI14" i="15"/>
  <c r="AG14" i="15"/>
  <c r="AM13" i="15"/>
  <c r="AK13" i="15"/>
  <c r="AI13" i="15"/>
  <c r="AG13" i="15"/>
  <c r="AN12" i="15"/>
  <c r="AM12" i="15"/>
  <c r="AL12" i="15"/>
  <c r="AK12" i="15"/>
  <c r="AJ12" i="15"/>
  <c r="AI12" i="15"/>
  <c r="AH12" i="15"/>
  <c r="AG12" i="15"/>
  <c r="AM11" i="15"/>
  <c r="AK11" i="15"/>
  <c r="AI11" i="15"/>
  <c r="AG11" i="15"/>
  <c r="AN10" i="15"/>
  <c r="AM10" i="15"/>
  <c r="AG10" i="15"/>
  <c r="AM9" i="15"/>
  <c r="AK9" i="15"/>
  <c r="AI9" i="15"/>
  <c r="AG9" i="15"/>
  <c r="AM8" i="15"/>
  <c r="AK8" i="15"/>
  <c r="AI8" i="15"/>
  <c r="AG8" i="15"/>
  <c r="AM6" i="15"/>
  <c r="AK6" i="15"/>
  <c r="AI6" i="15"/>
  <c r="AG6" i="15"/>
  <c r="AM5" i="15"/>
  <c r="AK5" i="15"/>
  <c r="AI5" i="15"/>
  <c r="AG5" i="15"/>
  <c r="AM4" i="15"/>
  <c r="AK4" i="15"/>
  <c r="AI4" i="15"/>
  <c r="AG4" i="15"/>
  <c r="AM3" i="15"/>
  <c r="AK3" i="15"/>
  <c r="AI3" i="15"/>
  <c r="AG3" i="15"/>
  <c r="BD8" i="15" l="1"/>
  <c r="AP388" i="15" l="1"/>
  <c r="AP394" i="15"/>
  <c r="AP396" i="15"/>
  <c r="AP392" i="15"/>
  <c r="AP387" i="15"/>
  <c r="AP386" i="15"/>
  <c r="AP384" i="15"/>
  <c r="AP383" i="15"/>
  <c r="AP382" i="15"/>
  <c r="AP381" i="15"/>
  <c r="AP380" i="15"/>
  <c r="AN272" i="15" l="1"/>
  <c r="AL272" i="15"/>
  <c r="AJ272" i="15"/>
  <c r="AH272" i="15"/>
  <c r="T270" i="15"/>
  <c r="R270" i="15"/>
  <c r="P270" i="15"/>
  <c r="O270" i="15"/>
  <c r="AN269" i="15"/>
  <c r="R269" i="15"/>
  <c r="R282" i="15" s="1"/>
  <c r="P269" i="15"/>
  <c r="P282" i="15" s="1"/>
  <c r="N269" i="15"/>
  <c r="N282" i="15" s="1"/>
  <c r="T268" i="15"/>
  <c r="T282" i="15" s="1"/>
  <c r="O268" i="15"/>
  <c r="T267" i="15"/>
  <c r="T281" i="15" s="1"/>
  <c r="S267" i="15"/>
  <c r="R267" i="15"/>
  <c r="R281" i="15" s="1"/>
  <c r="Q267" i="15"/>
  <c r="P281" i="15"/>
  <c r="N281" i="15"/>
  <c r="M267" i="15"/>
  <c r="T266" i="15"/>
  <c r="AN266" i="15" s="1"/>
  <c r="Q266" i="15"/>
  <c r="AL266" i="15" s="1"/>
  <c r="AJ266" i="15"/>
  <c r="N266" i="15"/>
  <c r="AH266" i="15" s="1"/>
  <c r="S265" i="15"/>
  <c r="R265" i="15"/>
  <c r="R280" i="15" s="1"/>
  <c r="Q265" i="15"/>
  <c r="P265" i="15"/>
  <c r="N265" i="15"/>
  <c r="M265" i="15"/>
  <c r="T279" i="15"/>
  <c r="R263" i="15"/>
  <c r="Q263" i="15"/>
  <c r="P263" i="15"/>
  <c r="O263" i="15"/>
  <c r="N263" i="15"/>
  <c r="Q262" i="15"/>
  <c r="O262" i="15"/>
  <c r="I279" i="15"/>
  <c r="H279" i="15"/>
  <c r="G279" i="15"/>
  <c r="F279" i="15"/>
  <c r="T260" i="15"/>
  <c r="S260" i="15"/>
  <c r="R260" i="15"/>
  <c r="Q260" i="15"/>
  <c r="P260" i="15"/>
  <c r="S258" i="15"/>
  <c r="S277" i="15" s="1"/>
  <c r="R258" i="15"/>
  <c r="R277" i="15" s="1"/>
  <c r="Q258" i="15"/>
  <c r="Q277" i="15" s="1"/>
  <c r="P258" i="15"/>
  <c r="O258" i="15"/>
  <c r="O277" i="15" s="1"/>
  <c r="M258" i="15"/>
  <c r="M277" i="15" s="1"/>
  <c r="T277" i="15"/>
  <c r="P277" i="15"/>
  <c r="N277" i="15"/>
  <c r="R256" i="15"/>
  <c r="N256" i="15"/>
  <c r="M256" i="15"/>
  <c r="T255" i="15"/>
  <c r="S255" i="15"/>
  <c r="Q255" i="15"/>
  <c r="P255" i="15"/>
  <c r="O255" i="15"/>
  <c r="N255" i="15"/>
  <c r="T36" i="15"/>
  <c r="S36" i="15"/>
  <c r="R36" i="15"/>
  <c r="Q36" i="15"/>
  <c r="P36" i="15"/>
  <c r="O36" i="15"/>
  <c r="N36" i="15"/>
  <c r="M36" i="15"/>
  <c r="T30" i="15"/>
  <c r="S30" i="15"/>
  <c r="R30" i="15"/>
  <c r="Q30" i="15"/>
  <c r="P30" i="15"/>
  <c r="O30" i="15"/>
  <c r="N30" i="15"/>
  <c r="M30" i="15"/>
  <c r="T29" i="15"/>
  <c r="S29" i="15"/>
  <c r="R29" i="15"/>
  <c r="Q29" i="15"/>
  <c r="P29" i="15"/>
  <c r="O29" i="15"/>
  <c r="N29" i="15"/>
  <c r="M29" i="15"/>
  <c r="T28" i="15"/>
  <c r="S28" i="15"/>
  <c r="R28" i="15"/>
  <c r="Q28" i="15"/>
  <c r="P28" i="15"/>
  <c r="O28" i="15"/>
  <c r="N28" i="15"/>
  <c r="M28" i="15"/>
  <c r="T27" i="15"/>
  <c r="S27" i="15"/>
  <c r="N27" i="15"/>
  <c r="T26" i="15"/>
  <c r="N26" i="15"/>
  <c r="AN6" i="15"/>
  <c r="AL6" i="15"/>
  <c r="AJ6" i="15"/>
  <c r="AH6" i="15"/>
  <c r="T25" i="15"/>
  <c r="R25" i="15"/>
  <c r="P25" i="15"/>
  <c r="N25" i="15"/>
  <c r="P27" i="15"/>
  <c r="M27" i="15"/>
  <c r="I27" i="15"/>
  <c r="H27" i="15"/>
  <c r="F27" i="15"/>
  <c r="AL263" i="15" l="1"/>
  <c r="T280" i="15"/>
  <c r="AJ269" i="15"/>
  <c r="O279" i="15"/>
  <c r="N279" i="15"/>
  <c r="AL269" i="15"/>
  <c r="AH269" i="15"/>
  <c r="P280" i="15"/>
  <c r="P288" i="15"/>
  <c r="AJ263" i="15"/>
  <c r="N288" i="15"/>
  <c r="J40" i="15"/>
  <c r="J32" i="15"/>
  <c r="J38" i="15" s="1"/>
  <c r="J26" i="15"/>
  <c r="AL3" i="15"/>
  <c r="N31" i="15"/>
  <c r="R31" i="15"/>
  <c r="N276" i="15"/>
  <c r="T276" i="15"/>
  <c r="AN263" i="15"/>
  <c r="S279" i="15"/>
  <c r="AJ265" i="15"/>
  <c r="O280" i="15"/>
  <c r="AN265" i="15"/>
  <c r="S280" i="15"/>
  <c r="AJ267" i="15"/>
  <c r="O281" i="15"/>
  <c r="AN267" i="15"/>
  <c r="S281" i="15"/>
  <c r="AJ268" i="15"/>
  <c r="O282" i="15"/>
  <c r="AN268" i="15"/>
  <c r="S282" i="15"/>
  <c r="AJ270" i="15"/>
  <c r="O288" i="15"/>
  <c r="AH271" i="15"/>
  <c r="M283" i="15"/>
  <c r="AL271" i="15"/>
  <c r="Q288" i="15"/>
  <c r="Q283" i="15"/>
  <c r="AH27" i="15"/>
  <c r="N32" i="15"/>
  <c r="N38" i="15" s="1"/>
  <c r="R32" i="15"/>
  <c r="R38" i="15" s="1"/>
  <c r="N40" i="15"/>
  <c r="N24" i="15"/>
  <c r="R24" i="15"/>
  <c r="P26" i="15"/>
  <c r="AN27" i="15"/>
  <c r="O31" i="15"/>
  <c r="S31" i="15"/>
  <c r="O276" i="15"/>
  <c r="Q279" i="15"/>
  <c r="N283" i="15"/>
  <c r="R283" i="15"/>
  <c r="AH3" i="15"/>
  <c r="AH4" i="15"/>
  <c r="M24" i="15"/>
  <c r="AL4" i="15"/>
  <c r="Q24" i="15"/>
  <c r="AH5" i="15"/>
  <c r="M25" i="15"/>
  <c r="AL5" i="15"/>
  <c r="Q25" i="15"/>
  <c r="D32" i="15"/>
  <c r="D38" i="15" s="1"/>
  <c r="D26" i="15"/>
  <c r="D40" i="15"/>
  <c r="G27" i="15"/>
  <c r="AI27" i="15" s="1"/>
  <c r="G32" i="15"/>
  <c r="G38" i="15" s="1"/>
  <c r="G40" i="15"/>
  <c r="AJ3" i="15"/>
  <c r="AN3" i="15"/>
  <c r="AJ4" i="15"/>
  <c r="O24" i="15"/>
  <c r="AN4" i="15"/>
  <c r="S24" i="15"/>
  <c r="AJ5" i="15"/>
  <c r="O25" i="15"/>
  <c r="AN5" i="15"/>
  <c r="S25" i="15"/>
  <c r="P31" i="15"/>
  <c r="T31" i="15"/>
  <c r="P276" i="15"/>
  <c r="AH263" i="15"/>
  <c r="M279" i="15"/>
  <c r="AH265" i="15"/>
  <c r="M280" i="15"/>
  <c r="AL265" i="15"/>
  <c r="Q280" i="15"/>
  <c r="AH267" i="15"/>
  <c r="M281" i="15"/>
  <c r="AL267" i="15"/>
  <c r="Q281" i="15"/>
  <c r="AH268" i="15"/>
  <c r="M282" i="15"/>
  <c r="AL268" i="15"/>
  <c r="Q282" i="15"/>
  <c r="AH270" i="15"/>
  <c r="M288" i="15"/>
  <c r="AL270" i="15"/>
  <c r="R288" i="15"/>
  <c r="AJ271" i="15"/>
  <c r="O283" i="15"/>
  <c r="AN271" i="15"/>
  <c r="S283" i="15"/>
  <c r="S288" i="15"/>
  <c r="F40" i="15"/>
  <c r="F32" i="15"/>
  <c r="F38" i="15" s="1"/>
  <c r="F26" i="15"/>
  <c r="AK27" i="15"/>
  <c r="R27" i="15"/>
  <c r="P32" i="15"/>
  <c r="P38" i="15" s="1"/>
  <c r="T32" i="15"/>
  <c r="T38" i="15" s="1"/>
  <c r="P40" i="15"/>
  <c r="P24" i="15"/>
  <c r="T40" i="15"/>
  <c r="T24" i="15"/>
  <c r="M31" i="15"/>
  <c r="Q31" i="15"/>
  <c r="M276" i="15"/>
  <c r="R276" i="15"/>
  <c r="N280" i="15"/>
  <c r="AN270" i="15"/>
  <c r="T288" i="15"/>
  <c r="P283" i="15"/>
  <c r="T283" i="15"/>
  <c r="AG7" i="15"/>
  <c r="O32" i="15"/>
  <c r="O38" i="15" s="1"/>
  <c r="AI7" i="15"/>
  <c r="AK10" i="15"/>
  <c r="AH8" i="15"/>
  <c r="AL8" i="15"/>
  <c r="AH9" i="15"/>
  <c r="AL9" i="15"/>
  <c r="AH11" i="15"/>
  <c r="AL11" i="15"/>
  <c r="AH13" i="15"/>
  <c r="AL13" i="15"/>
  <c r="AH14" i="15"/>
  <c r="AL14" i="15"/>
  <c r="AH15" i="15"/>
  <c r="AL15" i="15"/>
  <c r="AH16" i="15"/>
  <c r="AL16" i="15"/>
  <c r="AH17" i="15"/>
  <c r="AL17" i="15"/>
  <c r="AH18" i="15"/>
  <c r="AL18" i="15"/>
  <c r="AH19" i="15"/>
  <c r="AL19" i="15"/>
  <c r="AH20" i="15"/>
  <c r="AL20" i="15"/>
  <c r="AH255" i="15"/>
  <c r="AL255" i="15"/>
  <c r="AH256" i="15"/>
  <c r="AL256" i="15"/>
  <c r="AJ257" i="15"/>
  <c r="AN257" i="15"/>
  <c r="AJ258" i="15"/>
  <c r="AN258" i="15"/>
  <c r="AH260" i="15"/>
  <c r="AL260" i="15"/>
  <c r="AH261" i="15"/>
  <c r="AL261" i="15"/>
  <c r="AI262" i="15"/>
  <c r="R262" i="15"/>
  <c r="R279" i="15" s="1"/>
  <c r="AH262" i="15"/>
  <c r="AM7" i="15"/>
  <c r="AN256" i="15"/>
  <c r="AI10" i="15"/>
  <c r="AH10" i="15"/>
  <c r="AJ8" i="15"/>
  <c r="AN8" i="15"/>
  <c r="AJ9" i="15"/>
  <c r="AN9" i="15"/>
  <c r="AJ11" i="15"/>
  <c r="AN11" i="15"/>
  <c r="AJ13" i="15"/>
  <c r="AN13" i="15"/>
  <c r="AJ14" i="15"/>
  <c r="AN14" i="15"/>
  <c r="AJ15" i="15"/>
  <c r="AN15" i="15"/>
  <c r="AJ16" i="15"/>
  <c r="AN16" i="15"/>
  <c r="AJ17" i="15"/>
  <c r="AN17" i="15"/>
  <c r="AJ18" i="15"/>
  <c r="AN18" i="15"/>
  <c r="AJ19" i="15"/>
  <c r="AN19" i="15"/>
  <c r="AJ20" i="15"/>
  <c r="AN20" i="15"/>
  <c r="AJ255" i="15"/>
  <c r="AN255" i="15"/>
  <c r="AJ256" i="15"/>
  <c r="AH257" i="15"/>
  <c r="AL257" i="15"/>
  <c r="AH258" i="15"/>
  <c r="AL258" i="15"/>
  <c r="AJ260" i="15"/>
  <c r="AN260" i="15"/>
  <c r="AJ261" i="15"/>
  <c r="AN261" i="15"/>
  <c r="AK262" i="15"/>
  <c r="Q27" i="15"/>
  <c r="S26" i="15"/>
  <c r="R26" i="15"/>
  <c r="M26" i="15"/>
  <c r="P262" i="15"/>
  <c r="AL27" i="15" l="1"/>
  <c r="O40" i="15"/>
  <c r="I26" i="15"/>
  <c r="I40" i="15"/>
  <c r="I32" i="15"/>
  <c r="I38" i="15" s="1"/>
  <c r="M40" i="15"/>
  <c r="R40" i="15"/>
  <c r="AJ7" i="15"/>
  <c r="O26" i="15"/>
  <c r="S40" i="15"/>
  <c r="AJ262" i="15"/>
  <c r="P279" i="15"/>
  <c r="AJ10" i="15"/>
  <c r="O27" i="15"/>
  <c r="AJ27" i="15" s="1"/>
  <c r="S32" i="15"/>
  <c r="S38" i="15" s="1"/>
  <c r="M32" i="15"/>
  <c r="M38" i="15" s="1"/>
  <c r="AH7" i="15"/>
  <c r="AN7" i="15"/>
  <c r="AL10" i="15"/>
  <c r="AL262" i="15"/>
  <c r="AG32" i="15"/>
  <c r="AG38" i="15"/>
  <c r="AI38" i="15"/>
  <c r="AI32" i="15"/>
  <c r="AM38" i="15"/>
  <c r="AM32" i="15"/>
  <c r="AK7" i="15"/>
  <c r="L40" i="15"/>
  <c r="AM40" i="15"/>
  <c r="AI40" i="15"/>
  <c r="A397" i="15"/>
  <c r="A82" i="15"/>
  <c r="A124" i="15" s="1"/>
  <c r="A166" i="15" s="1"/>
  <c r="A208" i="15" s="1"/>
  <c r="A250" i="15" s="1"/>
  <c r="A292" i="15" s="1"/>
  <c r="A81" i="15"/>
  <c r="A123" i="15" s="1"/>
  <c r="A165" i="15" s="1"/>
  <c r="A207" i="15" s="1"/>
  <c r="A249" i="15" s="1"/>
  <c r="A291" i="15" s="1"/>
  <c r="A80" i="15"/>
  <c r="A122" i="15" s="1"/>
  <c r="A164" i="15" s="1"/>
  <c r="A206" i="15" s="1"/>
  <c r="A248" i="15" s="1"/>
  <c r="A290" i="15" s="1"/>
  <c r="A79" i="15"/>
  <c r="A121" i="15" s="1"/>
  <c r="A163" i="15" s="1"/>
  <c r="A205" i="15" s="1"/>
  <c r="A247" i="15" s="1"/>
  <c r="A289" i="15" s="1"/>
  <c r="A78" i="15"/>
  <c r="A120" i="15" s="1"/>
  <c r="A162" i="15" s="1"/>
  <c r="A204" i="15" s="1"/>
  <c r="A246" i="15" s="1"/>
  <c r="A288" i="15" s="1"/>
  <c r="A77" i="15"/>
  <c r="A119" i="15" s="1"/>
  <c r="A161" i="15" s="1"/>
  <c r="A203" i="15" s="1"/>
  <c r="A245" i="15" s="1"/>
  <c r="A287" i="15" s="1"/>
  <c r="A76" i="15"/>
  <c r="A118" i="15" s="1"/>
  <c r="A160" i="15" s="1"/>
  <c r="A202" i="15" s="1"/>
  <c r="A244" i="15" s="1"/>
  <c r="A286" i="15" s="1"/>
  <c r="A75" i="15"/>
  <c r="A117" i="15" s="1"/>
  <c r="A159" i="15" s="1"/>
  <c r="A201" i="15" s="1"/>
  <c r="A243" i="15" s="1"/>
  <c r="A285" i="15" s="1"/>
  <c r="A74" i="15"/>
  <c r="A116" i="15" s="1"/>
  <c r="A158" i="15" s="1"/>
  <c r="A200" i="15" s="1"/>
  <c r="A242" i="15" s="1"/>
  <c r="A284" i="15" s="1"/>
  <c r="A73" i="15"/>
  <c r="A115" i="15" s="1"/>
  <c r="A157" i="15" s="1"/>
  <c r="A199" i="15" s="1"/>
  <c r="A241" i="15" s="1"/>
  <c r="A283" i="15" s="1"/>
  <c r="A72" i="15"/>
  <c r="A114" i="15" s="1"/>
  <c r="A156" i="15" s="1"/>
  <c r="A198" i="15" s="1"/>
  <c r="A240" i="15" s="1"/>
  <c r="A282" i="15" s="1"/>
  <c r="A71" i="15"/>
  <c r="A113" i="15" s="1"/>
  <c r="A155" i="15" s="1"/>
  <c r="A197" i="15" s="1"/>
  <c r="A239" i="15" s="1"/>
  <c r="A281" i="15" s="1"/>
  <c r="A70" i="15"/>
  <c r="A112" i="15" s="1"/>
  <c r="A154" i="15" s="1"/>
  <c r="A196" i="15" s="1"/>
  <c r="A238" i="15" s="1"/>
  <c r="A280" i="15" s="1"/>
  <c r="A69" i="15"/>
  <c r="A111" i="15" s="1"/>
  <c r="A153" i="15" s="1"/>
  <c r="A195" i="15" s="1"/>
  <c r="A237" i="15" s="1"/>
  <c r="A279" i="15" s="1"/>
  <c r="A68" i="15"/>
  <c r="A110" i="15" s="1"/>
  <c r="A152" i="15" s="1"/>
  <c r="A194" i="15" s="1"/>
  <c r="A236" i="15" s="1"/>
  <c r="A278" i="15" s="1"/>
  <c r="A67" i="15"/>
  <c r="A109" i="15" s="1"/>
  <c r="A151" i="15" s="1"/>
  <c r="A193" i="15" s="1"/>
  <c r="A235" i="15" s="1"/>
  <c r="A277" i="15" s="1"/>
  <c r="A66" i="15"/>
  <c r="A108" i="15" s="1"/>
  <c r="A150" i="15" s="1"/>
  <c r="A192" i="15" s="1"/>
  <c r="A234" i="15" s="1"/>
  <c r="A276" i="15" s="1"/>
  <c r="A65" i="15"/>
  <c r="A107" i="15" s="1"/>
  <c r="A149" i="15" s="1"/>
  <c r="A191" i="15" s="1"/>
  <c r="A233" i="15" s="1"/>
  <c r="A275" i="15" s="1"/>
  <c r="C40" i="15"/>
  <c r="B40" i="15"/>
  <c r="AL7" i="15" l="1"/>
  <c r="Q26" i="15"/>
  <c r="Q32" i="15"/>
  <c r="Q38" i="15" s="1"/>
  <c r="Q40" i="15"/>
  <c r="H32" i="15"/>
  <c r="H26" i="15"/>
  <c r="H40" i="15"/>
  <c r="AK40" i="15" s="1"/>
  <c r="AG40" i="15"/>
  <c r="AN38" i="15"/>
  <c r="AN32" i="15"/>
  <c r="AJ38" i="15"/>
  <c r="AJ32" i="15"/>
  <c r="AH38" i="15"/>
  <c r="AH32" i="15"/>
  <c r="AV389" i="15"/>
  <c r="AV390" i="15"/>
  <c r="AV393" i="15"/>
  <c r="AV395" i="15"/>
  <c r="H38" i="15" l="1"/>
  <c r="AK38" i="15" s="1"/>
  <c r="AK32" i="15"/>
  <c r="AL38" i="15"/>
  <c r="AL32" i="15"/>
  <c r="T222" i="15"/>
  <c r="S222" i="15"/>
  <c r="R222" i="15"/>
  <c r="Q222" i="15"/>
  <c r="P222" i="15"/>
  <c r="O222" i="15"/>
  <c r="N222" i="15"/>
  <c r="M222" i="15"/>
  <c r="E222" i="15"/>
  <c r="F222" i="15"/>
  <c r="G222" i="15"/>
  <c r="H222" i="15"/>
  <c r="I222" i="15"/>
  <c r="J222" i="15"/>
  <c r="K222" i="15"/>
  <c r="D222" i="15"/>
  <c r="AN277" i="15"/>
  <c r="AL277" i="15"/>
  <c r="AJ277" i="15"/>
  <c r="AH277" i="15"/>
  <c r="AM281" i="15"/>
  <c r="AK281" i="15"/>
  <c r="AI281" i="15"/>
  <c r="AG281" i="15"/>
  <c r="AH222" i="15" l="1"/>
  <c r="AL222" i="15"/>
  <c r="AM222" i="15"/>
  <c r="AI222" i="15"/>
  <c r="AJ222" i="15"/>
  <c r="AN222" i="15"/>
  <c r="AG222" i="15"/>
  <c r="AK222" i="15"/>
  <c r="AJ25" i="15"/>
  <c r="AN25" i="15"/>
  <c r="AI276" i="15"/>
  <c r="AM276" i="15"/>
  <c r="AI277" i="15"/>
  <c r="AM277" i="15"/>
  <c r="AH25" i="15"/>
  <c r="AL25" i="15"/>
  <c r="AG276" i="15"/>
  <c r="AK276" i="15"/>
  <c r="AG277" i="15"/>
  <c r="AK277" i="15"/>
  <c r="F17" i="14"/>
  <c r="G17" i="14" s="1"/>
  <c r="W17" i="15"/>
  <c r="X44" i="15"/>
  <c r="W20" i="15"/>
  <c r="C24" i="15" l="1"/>
  <c r="F27" i="14"/>
  <c r="G27" i="14" s="1"/>
  <c r="F11" i="14"/>
  <c r="F12" i="14"/>
  <c r="F13" i="14"/>
  <c r="F15" i="14"/>
  <c r="F18" i="14"/>
  <c r="F19" i="14"/>
  <c r="F20" i="14"/>
  <c r="F21" i="14"/>
  <c r="F22" i="14"/>
  <c r="F23" i="14"/>
  <c r="F24" i="14"/>
  <c r="F25" i="14"/>
  <c r="F26" i="14"/>
  <c r="S224" i="15"/>
  <c r="AN224" i="15" s="1"/>
  <c r="Q224" i="15"/>
  <c r="AL224" i="15" s="1"/>
  <c r="O224" i="15"/>
  <c r="AJ224" i="15" s="1"/>
  <c r="M224" i="15"/>
  <c r="AH224" i="15" s="1"/>
  <c r="J224" i="15"/>
  <c r="AM224" i="15" s="1"/>
  <c r="H224" i="15"/>
  <c r="AK224" i="15" s="1"/>
  <c r="F224" i="15"/>
  <c r="AI224" i="15" s="1"/>
  <c r="D224" i="15"/>
  <c r="AG224" i="15" s="1"/>
  <c r="AJ62" i="15" l="1"/>
  <c r="AI62" i="15"/>
  <c r="AN281" i="15"/>
  <c r="AJ281" i="15"/>
  <c r="AL62" i="15"/>
  <c r="AK62" i="15"/>
  <c r="AN62" i="15"/>
  <c r="AM62" i="15"/>
  <c r="AH281" i="15"/>
  <c r="AL281" i="15"/>
  <c r="AH62" i="15"/>
  <c r="AG62" i="15"/>
  <c r="Y46" i="15"/>
  <c r="Y88" i="15" s="1"/>
  <c r="Z46" i="15"/>
  <c r="Z88" i="15" s="1"/>
  <c r="Y47" i="15"/>
  <c r="Y89" i="15" s="1"/>
  <c r="Z47" i="15"/>
  <c r="Y48" i="15"/>
  <c r="Y90" i="15" s="1"/>
  <c r="Z48" i="15"/>
  <c r="Z90" i="15" s="1"/>
  <c r="Y49" i="15"/>
  <c r="Z49" i="15"/>
  <c r="Z91" i="15" s="1"/>
  <c r="Y50" i="15"/>
  <c r="Y92" i="15" s="1"/>
  <c r="AO92" i="15" s="1"/>
  <c r="Z50" i="15"/>
  <c r="Y51" i="15"/>
  <c r="Y93" i="15" s="1"/>
  <c r="AO93" i="15" s="1"/>
  <c r="Z51" i="15"/>
  <c r="Y52" i="15"/>
  <c r="Y94" i="15" s="1"/>
  <c r="Z52" i="15"/>
  <c r="Z94" i="15" s="1"/>
  <c r="Y53" i="15"/>
  <c r="Y95" i="15" s="1"/>
  <c r="Z53" i="15"/>
  <c r="Y54" i="15"/>
  <c r="Y96" i="15" s="1"/>
  <c r="Z54" i="15"/>
  <c r="Y55" i="15"/>
  <c r="Y97" i="15" s="1"/>
  <c r="Z55" i="15"/>
  <c r="Z97" i="15" s="1"/>
  <c r="Z139" i="15" s="1"/>
  <c r="Y56" i="15"/>
  <c r="Z56" i="15"/>
  <c r="Z98" i="15" s="1"/>
  <c r="Y57" i="15"/>
  <c r="Y99" i="15" s="1"/>
  <c r="Z57" i="15"/>
  <c r="Z99" i="15" s="1"/>
  <c r="Y58" i="15"/>
  <c r="Y100" i="15" s="1"/>
  <c r="Z58" i="15"/>
  <c r="Y59" i="15"/>
  <c r="Y101" i="15" s="1"/>
  <c r="Z59" i="15"/>
  <c r="Z101" i="15" s="1"/>
  <c r="Y60" i="15"/>
  <c r="Y102" i="15" s="1"/>
  <c r="Z60" i="15"/>
  <c r="Y61" i="15"/>
  <c r="Y103" i="15" s="1"/>
  <c r="Z61" i="15"/>
  <c r="Z103" i="15" s="1"/>
  <c r="Y62" i="15"/>
  <c r="Z62" i="15"/>
  <c r="Z104" i="15" s="1"/>
  <c r="AK31" i="15"/>
  <c r="AG31" i="15"/>
  <c r="AM29" i="15"/>
  <c r="AK29" i="15"/>
  <c r="AI29" i="15"/>
  <c r="AG29" i="15"/>
  <c r="V4" i="15"/>
  <c r="V5" i="15"/>
  <c r="V6" i="15"/>
  <c r="V8" i="15"/>
  <c r="V9" i="15"/>
  <c r="V10" i="15"/>
  <c r="V11" i="15"/>
  <c r="V12" i="15"/>
  <c r="V13" i="15"/>
  <c r="V15" i="15"/>
  <c r="V16" i="15"/>
  <c r="V17" i="15"/>
  <c r="V18" i="15"/>
  <c r="V19" i="15"/>
  <c r="V20" i="15"/>
  <c r="U5" i="15"/>
  <c r="AS5" i="15" s="1"/>
  <c r="U6" i="15"/>
  <c r="AS6" i="15" s="1"/>
  <c r="U10" i="15"/>
  <c r="AS10" i="15" s="1"/>
  <c r="U12" i="15"/>
  <c r="AS12" i="15" s="1"/>
  <c r="AT4" i="15"/>
  <c r="AT5" i="15"/>
  <c r="AU5" i="15"/>
  <c r="BA5" i="15" s="1"/>
  <c r="AT6" i="15"/>
  <c r="AU6" i="15"/>
  <c r="BA6" i="15" s="1"/>
  <c r="AT8" i="15"/>
  <c r="AT9" i="15"/>
  <c r="AT10" i="15"/>
  <c r="AU10" i="15"/>
  <c r="BA10" i="15" s="1"/>
  <c r="AT11" i="15"/>
  <c r="AT12" i="15"/>
  <c r="AU12" i="15"/>
  <c r="BA12" i="15" s="1"/>
  <c r="AT13" i="15"/>
  <c r="AT15" i="15"/>
  <c r="AT16" i="15"/>
  <c r="AT17" i="15"/>
  <c r="AT18" i="15"/>
  <c r="AT19" i="15"/>
  <c r="AT20" i="15"/>
  <c r="N47" i="15"/>
  <c r="O47" i="15"/>
  <c r="P47" i="15"/>
  <c r="Q47" i="15"/>
  <c r="R47" i="15"/>
  <c r="S47" i="15"/>
  <c r="T47" i="15"/>
  <c r="N48" i="15"/>
  <c r="O48" i="15"/>
  <c r="P48" i="15"/>
  <c r="Q48" i="15"/>
  <c r="R48" i="15"/>
  <c r="S48" i="15"/>
  <c r="T48" i="15"/>
  <c r="N52" i="15"/>
  <c r="O52" i="15"/>
  <c r="P52" i="15"/>
  <c r="Q52" i="15"/>
  <c r="R52" i="15"/>
  <c r="S52" i="15"/>
  <c r="T52" i="15"/>
  <c r="P96" i="15"/>
  <c r="T96" i="15"/>
  <c r="D45" i="15"/>
  <c r="E45" i="15"/>
  <c r="F45" i="15"/>
  <c r="G45" i="15"/>
  <c r="H45" i="15"/>
  <c r="I45" i="15"/>
  <c r="J45" i="15"/>
  <c r="K45" i="15"/>
  <c r="D46" i="15"/>
  <c r="E46" i="15"/>
  <c r="F46" i="15"/>
  <c r="G46" i="15"/>
  <c r="H46" i="15"/>
  <c r="I46" i="15"/>
  <c r="J46" i="15"/>
  <c r="K46" i="15"/>
  <c r="D47" i="15"/>
  <c r="E47" i="15"/>
  <c r="F47" i="15"/>
  <c r="G47" i="15"/>
  <c r="H47" i="15"/>
  <c r="I47" i="15"/>
  <c r="J47" i="15"/>
  <c r="K47" i="15"/>
  <c r="D48" i="15"/>
  <c r="E48" i="15"/>
  <c r="F48" i="15"/>
  <c r="G48" i="15"/>
  <c r="H48" i="15"/>
  <c r="I48" i="15"/>
  <c r="J48" i="15"/>
  <c r="K48" i="15"/>
  <c r="E49" i="15"/>
  <c r="G49" i="15"/>
  <c r="K49" i="15"/>
  <c r="D50" i="15"/>
  <c r="E50" i="15"/>
  <c r="F50" i="15"/>
  <c r="G50" i="15"/>
  <c r="G92" i="15" s="1"/>
  <c r="G134" i="15" s="1"/>
  <c r="G176" i="15" s="1"/>
  <c r="G218" i="15" s="1"/>
  <c r="H50" i="15"/>
  <c r="I50" i="15"/>
  <c r="J50" i="15"/>
  <c r="K50" i="15"/>
  <c r="K92" i="15" s="1"/>
  <c r="K134" i="15" s="1"/>
  <c r="K176" i="15" s="1"/>
  <c r="K218" i="15" s="1"/>
  <c r="D51" i="15"/>
  <c r="E51" i="15"/>
  <c r="F51" i="15"/>
  <c r="G51" i="15"/>
  <c r="H51" i="15"/>
  <c r="I51" i="15"/>
  <c r="J51" i="15"/>
  <c r="K51" i="15"/>
  <c r="D52" i="15"/>
  <c r="E52" i="15"/>
  <c r="F52" i="15"/>
  <c r="G52" i="15"/>
  <c r="H52" i="15"/>
  <c r="I52" i="15"/>
  <c r="J52" i="15"/>
  <c r="K52" i="15"/>
  <c r="D53" i="15"/>
  <c r="E53" i="15"/>
  <c r="F53" i="15"/>
  <c r="G53" i="15"/>
  <c r="G95" i="15" s="1"/>
  <c r="G137" i="15" s="1"/>
  <c r="G179" i="15" s="1"/>
  <c r="G221" i="15" s="1"/>
  <c r="H53" i="15"/>
  <c r="I53" i="15"/>
  <c r="J53" i="15"/>
  <c r="K53" i="15"/>
  <c r="K95" i="15" s="1"/>
  <c r="K137" i="15" s="1"/>
  <c r="K179" i="15" s="1"/>
  <c r="K221" i="15" s="1"/>
  <c r="D96" i="15"/>
  <c r="E96" i="15"/>
  <c r="G96" i="15"/>
  <c r="K96" i="15"/>
  <c r="D55" i="15"/>
  <c r="E55" i="15"/>
  <c r="F55" i="15"/>
  <c r="G55" i="15"/>
  <c r="H55" i="15"/>
  <c r="I55" i="15"/>
  <c r="J55" i="15"/>
  <c r="K55" i="15"/>
  <c r="E56" i="15"/>
  <c r="G56" i="15"/>
  <c r="G98" i="15" s="1"/>
  <c r="G140" i="15" s="1"/>
  <c r="G182" i="15" s="1"/>
  <c r="I56" i="15"/>
  <c r="K56" i="15"/>
  <c r="K98" i="15" s="1"/>
  <c r="K140" i="15" s="1"/>
  <c r="K182" i="15" s="1"/>
  <c r="D57" i="15"/>
  <c r="D71" i="15" s="1"/>
  <c r="E57" i="15"/>
  <c r="E71" i="15" s="1"/>
  <c r="F57" i="15"/>
  <c r="F71" i="15" s="1"/>
  <c r="G57" i="15"/>
  <c r="G71" i="15" s="1"/>
  <c r="H57" i="15"/>
  <c r="H71" i="15" s="1"/>
  <c r="I57" i="15"/>
  <c r="I71" i="15" s="1"/>
  <c r="J57" i="15"/>
  <c r="J71" i="15" s="1"/>
  <c r="K57" i="15"/>
  <c r="K71" i="15" s="1"/>
  <c r="D58" i="15"/>
  <c r="E58" i="15"/>
  <c r="F58" i="15"/>
  <c r="G58" i="15"/>
  <c r="H58" i="15"/>
  <c r="I58" i="15"/>
  <c r="J58" i="15"/>
  <c r="K58" i="15"/>
  <c r="D59" i="15"/>
  <c r="E59" i="15"/>
  <c r="F59" i="15"/>
  <c r="G59" i="15"/>
  <c r="G101" i="15" s="1"/>
  <c r="G143" i="15" s="1"/>
  <c r="G185" i="15" s="1"/>
  <c r="G227" i="15" s="1"/>
  <c r="H59" i="15"/>
  <c r="I59" i="15"/>
  <c r="J59" i="15"/>
  <c r="K59" i="15"/>
  <c r="K101" i="15" s="1"/>
  <c r="K143" i="15" s="1"/>
  <c r="K185" i="15" s="1"/>
  <c r="K227" i="15" s="1"/>
  <c r="D60" i="15"/>
  <c r="E60" i="15"/>
  <c r="F60" i="15"/>
  <c r="G60" i="15"/>
  <c r="H60" i="15"/>
  <c r="I60" i="15"/>
  <c r="J60" i="15"/>
  <c r="K60" i="15"/>
  <c r="D61" i="15"/>
  <c r="D73" i="15" s="1"/>
  <c r="E61" i="15"/>
  <c r="E73" i="15" s="1"/>
  <c r="F61" i="15"/>
  <c r="G61" i="15"/>
  <c r="H61" i="15"/>
  <c r="H73" i="15" s="1"/>
  <c r="I61" i="15"/>
  <c r="I73" i="15" s="1"/>
  <c r="J61" i="15"/>
  <c r="J73" i="15" s="1"/>
  <c r="K61" i="15"/>
  <c r="D104" i="15"/>
  <c r="M104" i="15" s="1"/>
  <c r="G104" i="15"/>
  <c r="H104" i="15"/>
  <c r="Q104" i="15" s="1"/>
  <c r="U20" i="15"/>
  <c r="AS20" i="15" s="1"/>
  <c r="N61" i="15"/>
  <c r="P61" i="15"/>
  <c r="Q61" i="15"/>
  <c r="R61" i="15"/>
  <c r="U17" i="15"/>
  <c r="AS17" i="15" s="1"/>
  <c r="S59" i="15"/>
  <c r="R59" i="15"/>
  <c r="R101" i="15" s="1"/>
  <c r="R143" i="15" s="1"/>
  <c r="R185" i="15" s="1"/>
  <c r="R227" i="15" s="1"/>
  <c r="Q59" i="15"/>
  <c r="AN29" i="15"/>
  <c r="AL29" i="15"/>
  <c r="AJ29" i="15"/>
  <c r="AH29" i="15"/>
  <c r="V14" i="15"/>
  <c r="D56" i="15"/>
  <c r="N51" i="15"/>
  <c r="N93" i="15" s="1"/>
  <c r="N135" i="15" s="1"/>
  <c r="N177" i="15" s="1"/>
  <c r="N219" i="15" s="1"/>
  <c r="R51" i="15"/>
  <c r="R93" i="15" s="1"/>
  <c r="R135" i="15" s="1"/>
  <c r="R177" i="15" s="1"/>
  <c r="R219" i="15" s="1"/>
  <c r="N50" i="15"/>
  <c r="N92" i="15" s="1"/>
  <c r="Q50" i="15"/>
  <c r="R50" i="15"/>
  <c r="R92" i="15" s="1"/>
  <c r="R134" i="15" s="1"/>
  <c r="R176" i="15" s="1"/>
  <c r="R218" i="15" s="1"/>
  <c r="U8" i="15"/>
  <c r="AS8" i="15" s="1"/>
  <c r="C46" i="15"/>
  <c r="C47" i="15"/>
  <c r="C48" i="15"/>
  <c r="C90" i="15" s="1"/>
  <c r="C132" i="15" s="1"/>
  <c r="C174" i="15" s="1"/>
  <c r="C49" i="15"/>
  <c r="C50" i="15"/>
  <c r="C92" i="15" s="1"/>
  <c r="C134" i="15" s="1"/>
  <c r="C176" i="15" s="1"/>
  <c r="C218" i="15" s="1"/>
  <c r="C260" i="15" s="1"/>
  <c r="C302" i="15" s="1"/>
  <c r="C344" i="15" s="1"/>
  <c r="C51" i="15"/>
  <c r="C93" i="15" s="1"/>
  <c r="C135" i="15" s="1"/>
  <c r="C177" i="15" s="1"/>
  <c r="C219" i="15" s="1"/>
  <c r="C261" i="15" s="1"/>
  <c r="C303" i="15" s="1"/>
  <c r="C345" i="15" s="1"/>
  <c r="C52" i="15"/>
  <c r="C94" i="15" s="1"/>
  <c r="C53" i="15"/>
  <c r="C95" i="15" s="1"/>
  <c r="C137" i="15" s="1"/>
  <c r="C179" i="15" s="1"/>
  <c r="C221" i="15" s="1"/>
  <c r="C263" i="15" s="1"/>
  <c r="C305" i="15" s="1"/>
  <c r="C347" i="15" s="1"/>
  <c r="C54" i="15"/>
  <c r="C55" i="15"/>
  <c r="C97" i="15" s="1"/>
  <c r="C139" i="15" s="1"/>
  <c r="C181" i="15" s="1"/>
  <c r="C223" i="15" s="1"/>
  <c r="C265" i="15" s="1"/>
  <c r="W14" i="15"/>
  <c r="AR14" i="15" s="1"/>
  <c r="W15" i="15"/>
  <c r="AR15" i="15" s="1"/>
  <c r="C59" i="15"/>
  <c r="C101" i="15" s="1"/>
  <c r="C143" i="15" s="1"/>
  <c r="C185" i="15" s="1"/>
  <c r="C227" i="15" s="1"/>
  <c r="C269" i="15" s="1"/>
  <c r="C311" i="15" s="1"/>
  <c r="C353" i="15" s="1"/>
  <c r="AR20" i="15"/>
  <c r="C45" i="15"/>
  <c r="W9" i="15"/>
  <c r="AR9" i="15" s="1"/>
  <c r="W10" i="15"/>
  <c r="AR10" i="15" s="1"/>
  <c r="W11" i="15"/>
  <c r="AR11" i="15" s="1"/>
  <c r="W12" i="15"/>
  <c r="AR12" i="15" s="1"/>
  <c r="W13" i="15"/>
  <c r="AR13" i="15" s="1"/>
  <c r="AR17" i="15"/>
  <c r="G146" i="15" l="1"/>
  <c r="P104" i="15"/>
  <c r="F73" i="15"/>
  <c r="T90" i="15"/>
  <c r="T132" i="15" s="1"/>
  <c r="R90" i="15"/>
  <c r="R132" i="15" s="1"/>
  <c r="R174" i="15" s="1"/>
  <c r="N90" i="15"/>
  <c r="N132" i="15" s="1"/>
  <c r="N174" i="15" s="1"/>
  <c r="K90" i="15"/>
  <c r="K132" i="15" s="1"/>
  <c r="K174" i="15" s="1"/>
  <c r="G90" i="15"/>
  <c r="G132" i="15" s="1"/>
  <c r="G174" i="15" s="1"/>
  <c r="O67" i="15"/>
  <c r="S67" i="15"/>
  <c r="AG56" i="15"/>
  <c r="G70" i="15"/>
  <c r="I70" i="15"/>
  <c r="E70" i="15"/>
  <c r="Q67" i="15"/>
  <c r="P103" i="15"/>
  <c r="K103" i="15"/>
  <c r="K145" i="15" s="1"/>
  <c r="K73" i="15"/>
  <c r="G103" i="15"/>
  <c r="G73" i="15"/>
  <c r="K78" i="15"/>
  <c r="G78" i="15"/>
  <c r="K72" i="15"/>
  <c r="G72" i="15"/>
  <c r="K70" i="15"/>
  <c r="K69" i="15"/>
  <c r="G69" i="15"/>
  <c r="K68" i="15"/>
  <c r="J67" i="15"/>
  <c r="F67" i="15"/>
  <c r="J66" i="15"/>
  <c r="F66" i="15"/>
  <c r="N103" i="15"/>
  <c r="AM60" i="15"/>
  <c r="J78" i="15"/>
  <c r="AI60" i="15"/>
  <c r="F78" i="15"/>
  <c r="AM59" i="15"/>
  <c r="AI59" i="15"/>
  <c r="AM58" i="15"/>
  <c r="J72" i="15"/>
  <c r="AI58" i="15"/>
  <c r="F72" i="15"/>
  <c r="AM55" i="15"/>
  <c r="AI55" i="15"/>
  <c r="AM53" i="15"/>
  <c r="AI53" i="15"/>
  <c r="AM52" i="15"/>
  <c r="J69" i="15"/>
  <c r="F69" i="15"/>
  <c r="AM51" i="15"/>
  <c r="G68" i="15"/>
  <c r="I67" i="15"/>
  <c r="E67" i="15"/>
  <c r="I66" i="15"/>
  <c r="E82" i="15"/>
  <c r="E66" i="15"/>
  <c r="E74" i="15"/>
  <c r="E80" i="15" s="1"/>
  <c r="AN48" i="15"/>
  <c r="AJ48" i="15"/>
  <c r="R67" i="15"/>
  <c r="N67" i="15"/>
  <c r="I78" i="15"/>
  <c r="E78" i="15"/>
  <c r="I72" i="15"/>
  <c r="E72" i="15"/>
  <c r="I69" i="15"/>
  <c r="E69" i="15"/>
  <c r="E68" i="15"/>
  <c r="H67" i="15"/>
  <c r="D67" i="15"/>
  <c r="H66" i="15"/>
  <c r="D66" i="15"/>
  <c r="H78" i="15"/>
  <c r="D78" i="15"/>
  <c r="H72" i="15"/>
  <c r="D72" i="15"/>
  <c r="D70" i="15"/>
  <c r="H69" i="15"/>
  <c r="D69" i="15"/>
  <c r="K67" i="15"/>
  <c r="G67" i="15"/>
  <c r="K82" i="15"/>
  <c r="K66" i="15"/>
  <c r="G82" i="15"/>
  <c r="G66" i="15"/>
  <c r="K74" i="15"/>
  <c r="K80" i="15" s="1"/>
  <c r="G74" i="15"/>
  <c r="G80" i="15" s="1"/>
  <c r="R94" i="15"/>
  <c r="N94" i="15"/>
  <c r="N136" i="15" s="1"/>
  <c r="T67" i="15"/>
  <c r="P67" i="15"/>
  <c r="AK61" i="15"/>
  <c r="AG61" i="15"/>
  <c r="AK60" i="15"/>
  <c r="AG60" i="15"/>
  <c r="AK58" i="15"/>
  <c r="AG58" i="15"/>
  <c r="AK55" i="15"/>
  <c r="AG55" i="15"/>
  <c r="AG96" i="15"/>
  <c r="AK53" i="15"/>
  <c r="AK52" i="15"/>
  <c r="AG52" i="15"/>
  <c r="AK51" i="15"/>
  <c r="AG51" i="15"/>
  <c r="AK50" i="15"/>
  <c r="AG50" i="15"/>
  <c r="AL48" i="15"/>
  <c r="Q101" i="15"/>
  <c r="AL101" i="15" s="1"/>
  <c r="AL59" i="15"/>
  <c r="J103" i="15"/>
  <c r="AM61" i="15"/>
  <c r="F103" i="15"/>
  <c r="AI61" i="15"/>
  <c r="AM57" i="15"/>
  <c r="AI71" i="15"/>
  <c r="AI57" i="15"/>
  <c r="F94" i="15"/>
  <c r="F136" i="15" s="1"/>
  <c r="AI52" i="15"/>
  <c r="F93" i="15"/>
  <c r="F135" i="15" s="1"/>
  <c r="AI51" i="15"/>
  <c r="J92" i="15"/>
  <c r="AM92" i="15" s="1"/>
  <c r="AM50" i="15"/>
  <c r="F92" i="15"/>
  <c r="AI92" i="15" s="1"/>
  <c r="AI50" i="15"/>
  <c r="AI36" i="15"/>
  <c r="AI31" i="15"/>
  <c r="AM36" i="15"/>
  <c r="AM31" i="15"/>
  <c r="AL50" i="15"/>
  <c r="Q103" i="15"/>
  <c r="AL61" i="15"/>
  <c r="AK48" i="15"/>
  <c r="D90" i="15"/>
  <c r="AG48" i="15"/>
  <c r="AK47" i="15"/>
  <c r="AG47" i="15"/>
  <c r="AK46" i="15"/>
  <c r="AG46" i="15"/>
  <c r="AK45" i="15"/>
  <c r="AG45" i="15"/>
  <c r="AN52" i="15"/>
  <c r="AJ52" i="15"/>
  <c r="AL47" i="15"/>
  <c r="AI24" i="15"/>
  <c r="AM24" i="15"/>
  <c r="AI25" i="15"/>
  <c r="AM25" i="15"/>
  <c r="H101" i="15"/>
  <c r="H143" i="15" s="1"/>
  <c r="AK59" i="15"/>
  <c r="D101" i="15"/>
  <c r="D143" i="15" s="1"/>
  <c r="AG59" i="15"/>
  <c r="AK71" i="15"/>
  <c r="AK57" i="15"/>
  <c r="AG71" i="15"/>
  <c r="AG57" i="15"/>
  <c r="D95" i="15"/>
  <c r="D137" i="15" s="1"/>
  <c r="AG53" i="15"/>
  <c r="AM48" i="15"/>
  <c r="AI48" i="15"/>
  <c r="AM47" i="15"/>
  <c r="AI47" i="15"/>
  <c r="AM46" i="15"/>
  <c r="AI46" i="15"/>
  <c r="AM45" i="15"/>
  <c r="AI45" i="15"/>
  <c r="Q94" i="15"/>
  <c r="AL52" i="15"/>
  <c r="AN47" i="15"/>
  <c r="AJ47" i="15"/>
  <c r="AG24" i="15"/>
  <c r="AK24" i="15"/>
  <c r="AG25" i="15"/>
  <c r="AK25" i="15"/>
  <c r="C87" i="15"/>
  <c r="C129" i="15" s="1"/>
  <c r="N46" i="15"/>
  <c r="C91" i="15"/>
  <c r="C110" i="15" s="1"/>
  <c r="C68" i="15"/>
  <c r="Q45" i="15"/>
  <c r="U4" i="15"/>
  <c r="AS4" i="15" s="1"/>
  <c r="U40" i="15"/>
  <c r="AS40" i="15" s="1"/>
  <c r="U24" i="15"/>
  <c r="AS24" i="15" s="1"/>
  <c r="I49" i="15"/>
  <c r="I68" i="15" s="1"/>
  <c r="N53" i="15"/>
  <c r="N95" i="15" s="1"/>
  <c r="R53" i="15"/>
  <c r="R95" i="15" s="1"/>
  <c r="R137" i="15" s="1"/>
  <c r="R179" i="15" s="1"/>
  <c r="R221" i="15" s="1"/>
  <c r="C96" i="15"/>
  <c r="C138" i="15" s="1"/>
  <c r="C89" i="15"/>
  <c r="C131" i="15" s="1"/>
  <c r="C151" i="15" s="1"/>
  <c r="C67" i="15"/>
  <c r="U7" i="15"/>
  <c r="AS7" i="15" s="1"/>
  <c r="U26" i="15"/>
  <c r="AS26" i="15" s="1"/>
  <c r="U11" i="15"/>
  <c r="AS11" i="15" s="1"/>
  <c r="P55" i="15"/>
  <c r="T55" i="15"/>
  <c r="Q58" i="15"/>
  <c r="Q72" i="15" s="1"/>
  <c r="P60" i="15"/>
  <c r="P78" i="15" s="1"/>
  <c r="T60" i="15"/>
  <c r="K102" i="15"/>
  <c r="G102" i="15"/>
  <c r="K100" i="15"/>
  <c r="K114" i="15" s="1"/>
  <c r="G100" i="15"/>
  <c r="K99" i="15"/>
  <c r="K113" i="15" s="1"/>
  <c r="G99" i="15"/>
  <c r="G113" i="15" s="1"/>
  <c r="E102" i="15"/>
  <c r="I100" i="15"/>
  <c r="E138" i="15"/>
  <c r="E91" i="15"/>
  <c r="H87" i="15"/>
  <c r="C69" i="15"/>
  <c r="T45" i="15"/>
  <c r="P45" i="15"/>
  <c r="AN24" i="15"/>
  <c r="AG26" i="15"/>
  <c r="P49" i="15"/>
  <c r="R58" i="15"/>
  <c r="R72" i="15" s="1"/>
  <c r="N58" i="15"/>
  <c r="D102" i="15"/>
  <c r="D138" i="15"/>
  <c r="K88" i="15"/>
  <c r="G88" i="15"/>
  <c r="K87" i="15"/>
  <c r="Q89" i="15"/>
  <c r="K97" i="15"/>
  <c r="K139" i="15" s="1"/>
  <c r="K181" i="15" s="1"/>
  <c r="K223" i="15" s="1"/>
  <c r="K238" i="15" s="1"/>
  <c r="G97" i="15"/>
  <c r="G112" i="15" s="1"/>
  <c r="K91" i="15"/>
  <c r="J89" i="15"/>
  <c r="F89" i="15"/>
  <c r="AN276" i="15"/>
  <c r="C88" i="15"/>
  <c r="C130" i="15" s="1"/>
  <c r="C66" i="15"/>
  <c r="R45" i="15"/>
  <c r="N45" i="15"/>
  <c r="AL24" i="15"/>
  <c r="AH24" i="15"/>
  <c r="V7" i="15"/>
  <c r="T58" i="15"/>
  <c r="F97" i="15"/>
  <c r="G91" i="15"/>
  <c r="E89" i="15"/>
  <c r="T138" i="15"/>
  <c r="C136" i="15"/>
  <c r="C111" i="15"/>
  <c r="U29" i="15"/>
  <c r="AS29" i="15" s="1"/>
  <c r="AA50" i="15"/>
  <c r="AA88" i="15"/>
  <c r="AQ88" i="15" s="1"/>
  <c r="G87" i="15"/>
  <c r="AU13" i="15"/>
  <c r="BA13" i="15" s="1"/>
  <c r="V24" i="15"/>
  <c r="O57" i="15"/>
  <c r="C56" i="15"/>
  <c r="AU19" i="15"/>
  <c r="BA19" i="15" s="1"/>
  <c r="U25" i="15"/>
  <c r="AS25" i="15" s="1"/>
  <c r="AA58" i="15"/>
  <c r="AA55" i="15"/>
  <c r="Q96" i="15"/>
  <c r="Y136" i="15"/>
  <c r="AO136" i="15" s="1"/>
  <c r="AO94" i="15"/>
  <c r="J97" i="15"/>
  <c r="O60" i="15"/>
  <c r="P57" i="15"/>
  <c r="P71" i="15" s="1"/>
  <c r="S55" i="15"/>
  <c r="AU18" i="15"/>
  <c r="BA18" i="15" s="1"/>
  <c r="V29" i="15"/>
  <c r="F88" i="15"/>
  <c r="J99" i="15"/>
  <c r="J113" i="15" s="1"/>
  <c r="C62" i="15"/>
  <c r="C104" i="15" s="1"/>
  <c r="C146" i="15" s="1"/>
  <c r="C188" i="15" s="1"/>
  <c r="C230" i="15" s="1"/>
  <c r="C272" i="15" s="1"/>
  <c r="C314" i="15" s="1"/>
  <c r="C356" i="15" s="1"/>
  <c r="S60" i="15"/>
  <c r="T57" i="15"/>
  <c r="T71" i="15" s="1"/>
  <c r="P56" i="15"/>
  <c r="P98" i="15" s="1"/>
  <c r="P140" i="15" s="1"/>
  <c r="P182" i="15" s="1"/>
  <c r="O55" i="15"/>
  <c r="T49" i="15"/>
  <c r="Q46" i="15"/>
  <c r="AA48" i="15"/>
  <c r="J88" i="15"/>
  <c r="J93" i="15"/>
  <c r="F99" i="15"/>
  <c r="F113" i="15" s="1"/>
  <c r="K104" i="15"/>
  <c r="J94" i="15"/>
  <c r="H56" i="15"/>
  <c r="H70" i="15" s="1"/>
  <c r="AU17" i="15"/>
  <c r="BA17" i="15" s="1"/>
  <c r="AU15" i="15"/>
  <c r="BA15" i="15" s="1"/>
  <c r="AA61" i="15"/>
  <c r="AA51" i="15"/>
  <c r="C57" i="15"/>
  <c r="S57" i="15"/>
  <c r="S71" i="15" s="1"/>
  <c r="AU11" i="15"/>
  <c r="BA11" i="15" s="1"/>
  <c r="V25" i="15"/>
  <c r="AA46" i="15"/>
  <c r="Y134" i="15"/>
  <c r="AO134" i="15" s="1"/>
  <c r="C216" i="15"/>
  <c r="C258" i="15" s="1"/>
  <c r="C307" i="15"/>
  <c r="C349" i="15" s="1"/>
  <c r="N134" i="15"/>
  <c r="N176" i="15" s="1"/>
  <c r="N218" i="15" s="1"/>
  <c r="D146" i="15"/>
  <c r="M146" i="15" s="1"/>
  <c r="AO99" i="15"/>
  <c r="Y141" i="15"/>
  <c r="AO89" i="15"/>
  <c r="Y131" i="15"/>
  <c r="AP101" i="15"/>
  <c r="Z143" i="15"/>
  <c r="AP143" i="15" s="1"/>
  <c r="AA101" i="15"/>
  <c r="AQ101" i="15" s="1"/>
  <c r="Z132" i="15"/>
  <c r="AP90" i="15"/>
  <c r="I104" i="15"/>
  <c r="I103" i="15"/>
  <c r="I101" i="15"/>
  <c r="I143" i="15" s="1"/>
  <c r="I185" i="15" s="1"/>
  <c r="I227" i="15" s="1"/>
  <c r="I98" i="15"/>
  <c r="I140" i="15" s="1"/>
  <c r="I182" i="15" s="1"/>
  <c r="H97" i="15"/>
  <c r="H94" i="15"/>
  <c r="D94" i="15"/>
  <c r="D93" i="15"/>
  <c r="D92" i="15"/>
  <c r="AA60" i="15"/>
  <c r="Z102" i="15"/>
  <c r="AO100" i="15"/>
  <c r="Y142" i="15"/>
  <c r="AP139" i="15"/>
  <c r="Z181" i="15"/>
  <c r="H146" i="15"/>
  <c r="Q146" i="15" s="1"/>
  <c r="O50" i="15"/>
  <c r="R55" i="15"/>
  <c r="AL28" i="15"/>
  <c r="R56" i="15"/>
  <c r="R98" i="15" s="1"/>
  <c r="R140" i="15" s="1"/>
  <c r="R182" i="15" s="1"/>
  <c r="S58" i="15"/>
  <c r="S72" i="15" s="1"/>
  <c r="N60" i="15"/>
  <c r="N78" i="15" s="1"/>
  <c r="S61" i="15"/>
  <c r="AM30" i="15"/>
  <c r="H99" i="15"/>
  <c r="H113" i="15" s="1"/>
  <c r="I97" i="15"/>
  <c r="I139" i="15" s="1"/>
  <c r="I181" i="15" s="1"/>
  <c r="I223" i="15" s="1"/>
  <c r="I238" i="15" s="1"/>
  <c r="I95" i="15"/>
  <c r="I137" i="15" s="1"/>
  <c r="I179" i="15" s="1"/>
  <c r="E95" i="15"/>
  <c r="E137" i="15" s="1"/>
  <c r="E179" i="15" s="1"/>
  <c r="I92" i="15"/>
  <c r="I134" i="15" s="1"/>
  <c r="I176" i="15" s="1"/>
  <c r="I218" i="15" s="1"/>
  <c r="E92" i="15"/>
  <c r="E134" i="15" s="1"/>
  <c r="E176" i="15" s="1"/>
  <c r="E218" i="15" s="1"/>
  <c r="N96" i="15"/>
  <c r="P94" i="15"/>
  <c r="S89" i="15"/>
  <c r="AO96" i="15"/>
  <c r="Y138" i="15"/>
  <c r="W18" i="15"/>
  <c r="AR18" i="15" s="1"/>
  <c r="C60" i="15"/>
  <c r="S45" i="15"/>
  <c r="O45" i="15"/>
  <c r="AI26" i="15"/>
  <c r="F49" i="15"/>
  <c r="F68" i="15" s="1"/>
  <c r="T50" i="15"/>
  <c r="T92" i="15" s="1"/>
  <c r="T134" i="15" s="1"/>
  <c r="P50" i="15"/>
  <c r="P92" i="15" s="1"/>
  <c r="P134" i="15" s="1"/>
  <c r="P176" i="15" s="1"/>
  <c r="P218" i="15" s="1"/>
  <c r="U9" i="15"/>
  <c r="AS9" i="15" s="1"/>
  <c r="T51" i="15"/>
  <c r="P51" i="15"/>
  <c r="Q55" i="15"/>
  <c r="AN28" i="15"/>
  <c r="U16" i="15"/>
  <c r="AS16" i="15" s="1"/>
  <c r="Q60" i="15"/>
  <c r="Q78" i="15" s="1"/>
  <c r="U19" i="15"/>
  <c r="AS19" i="15" s="1"/>
  <c r="AL30" i="15"/>
  <c r="I99" i="15"/>
  <c r="I113" i="15" s="1"/>
  <c r="E99" i="15"/>
  <c r="E113" i="15" s="1"/>
  <c r="H89" i="15"/>
  <c r="D89" i="15"/>
  <c r="H88" i="15"/>
  <c r="D88" i="15"/>
  <c r="S96" i="15"/>
  <c r="O96" i="15"/>
  <c r="Q92" i="15"/>
  <c r="AA103" i="15"/>
  <c r="AQ103" i="15" s="1"/>
  <c r="Z145" i="15"/>
  <c r="AA56" i="15"/>
  <c r="Y98" i="15"/>
  <c r="AA54" i="15"/>
  <c r="Z96" i="15"/>
  <c r="AP94" i="15"/>
  <c r="Z136" i="15"/>
  <c r="AP91" i="15"/>
  <c r="Z133" i="15"/>
  <c r="Y132" i="15"/>
  <c r="AO90" i="15"/>
  <c r="AO88" i="15"/>
  <c r="Y130" i="15"/>
  <c r="AO97" i="15"/>
  <c r="Y139" i="15"/>
  <c r="AP99" i="15"/>
  <c r="AA99" i="15"/>
  <c r="AQ99" i="15" s="1"/>
  <c r="Z141" i="15"/>
  <c r="AP141" i="15" s="1"/>
  <c r="AO103" i="15"/>
  <c r="Y145" i="15"/>
  <c r="S90" i="15"/>
  <c r="Z100" i="15"/>
  <c r="AP100" i="15" s="1"/>
  <c r="R103" i="15"/>
  <c r="D49" i="15"/>
  <c r="D68" i="15" s="1"/>
  <c r="T61" i="15"/>
  <c r="T56" i="15"/>
  <c r="T98" i="15" s="1"/>
  <c r="AU20" i="15"/>
  <c r="BA20" i="15" s="1"/>
  <c r="U14" i="15"/>
  <c r="AS14" i="15" s="1"/>
  <c r="AK30" i="15"/>
  <c r="D87" i="15"/>
  <c r="R89" i="15"/>
  <c r="H90" i="15"/>
  <c r="P90" i="15"/>
  <c r="P132" i="15" s="1"/>
  <c r="P174" i="15" s="1"/>
  <c r="I96" i="15"/>
  <c r="D98" i="15"/>
  <c r="E100" i="15"/>
  <c r="I102" i="15"/>
  <c r="Q57" i="15"/>
  <c r="Q71" i="15" s="1"/>
  <c r="E104" i="15"/>
  <c r="E103" i="15"/>
  <c r="E101" i="15"/>
  <c r="E143" i="15" s="1"/>
  <c r="E185" i="15" s="1"/>
  <c r="E227" i="15" s="1"/>
  <c r="D97" i="15"/>
  <c r="H93" i="15"/>
  <c r="H92" i="15"/>
  <c r="AA62" i="15"/>
  <c r="Y104" i="15"/>
  <c r="S50" i="15"/>
  <c r="N55" i="15"/>
  <c r="AI28" i="15"/>
  <c r="F56" i="15"/>
  <c r="AI56" i="15" s="1"/>
  <c r="O56" i="15"/>
  <c r="O58" i="15"/>
  <c r="R311" i="15"/>
  <c r="R353" i="15"/>
  <c r="R60" i="15"/>
  <c r="R78" i="15" s="1"/>
  <c r="O61" i="15"/>
  <c r="D99" i="15"/>
  <c r="D113" i="15" s="1"/>
  <c r="E98" i="15"/>
  <c r="E140" i="15" s="1"/>
  <c r="E182" i="15" s="1"/>
  <c r="E97" i="15"/>
  <c r="R96" i="15"/>
  <c r="T94" i="15"/>
  <c r="O89" i="15"/>
  <c r="AP88" i="15"/>
  <c r="Z130" i="15"/>
  <c r="AP98" i="15"/>
  <c r="Z140" i="15"/>
  <c r="AP140" i="15" s="1"/>
  <c r="AP104" i="15"/>
  <c r="Z146" i="15"/>
  <c r="C61" i="15"/>
  <c r="C103" i="15" s="1"/>
  <c r="W19" i="15"/>
  <c r="AR19" i="15" s="1"/>
  <c r="C58" i="15"/>
  <c r="W16" i="15"/>
  <c r="AR16" i="15" s="1"/>
  <c r="S46" i="15"/>
  <c r="O46" i="15"/>
  <c r="N49" i="15"/>
  <c r="N68" i="15" s="1"/>
  <c r="N57" i="15"/>
  <c r="N71" i="15" s="1"/>
  <c r="R57" i="15"/>
  <c r="R71" i="15" s="1"/>
  <c r="H103" i="15"/>
  <c r="D103" i="15"/>
  <c r="K138" i="15"/>
  <c r="G138" i="15"/>
  <c r="I90" i="15"/>
  <c r="I132" i="15" s="1"/>
  <c r="I174" i="15" s="1"/>
  <c r="E90" i="15"/>
  <c r="I88" i="15"/>
  <c r="E88" i="15"/>
  <c r="I87" i="15"/>
  <c r="E87" i="15"/>
  <c r="AG36" i="15"/>
  <c r="AK36" i="15"/>
  <c r="AO102" i="15"/>
  <c r="Y144" i="15"/>
  <c r="AO101" i="15"/>
  <c r="Y143" i="15"/>
  <c r="AO95" i="15"/>
  <c r="Y137" i="15"/>
  <c r="P138" i="15"/>
  <c r="N89" i="15"/>
  <c r="H95" i="15"/>
  <c r="O51" i="15"/>
  <c r="AU8" i="15"/>
  <c r="BA8" i="15" s="1"/>
  <c r="AG28" i="15"/>
  <c r="AG30" i="15"/>
  <c r="Z92" i="15"/>
  <c r="E93" i="15"/>
  <c r="E135" i="15" s="1"/>
  <c r="E177" i="15" s="1"/>
  <c r="E219" i="15" s="1"/>
  <c r="I94" i="15"/>
  <c r="H100" i="15"/>
  <c r="S101" i="15"/>
  <c r="N59" i="15"/>
  <c r="N101" i="15" s="1"/>
  <c r="N143" i="15" s="1"/>
  <c r="N185" i="15" s="1"/>
  <c r="N227" i="15" s="1"/>
  <c r="P58" i="15"/>
  <c r="Q53" i="15"/>
  <c r="Q69" i="15" s="1"/>
  <c r="S51" i="15"/>
  <c r="R46" i="15"/>
  <c r="AU3" i="15"/>
  <c r="BA3" i="15" s="1"/>
  <c r="AU16" i="15"/>
  <c r="BA16" i="15" s="1"/>
  <c r="AU9" i="15"/>
  <c r="BA9" i="15" s="1"/>
  <c r="AU4" i="15"/>
  <c r="BA4" i="15" s="1"/>
  <c r="I89" i="15"/>
  <c r="O90" i="15"/>
  <c r="I93" i="15"/>
  <c r="I135" i="15" s="1"/>
  <c r="E94" i="15"/>
  <c r="H96" i="15"/>
  <c r="D100" i="15"/>
  <c r="H102" i="15"/>
  <c r="Y135" i="15"/>
  <c r="J56" i="15"/>
  <c r="AM56" i="15" s="1"/>
  <c r="J49" i="15"/>
  <c r="J68" i="15" s="1"/>
  <c r="O59" i="15"/>
  <c r="N56" i="15"/>
  <c r="N98" i="15" s="1"/>
  <c r="N140" i="15" s="1"/>
  <c r="N182" i="15" s="1"/>
  <c r="S53" i="15"/>
  <c r="S69" i="15" s="1"/>
  <c r="O53" i="15"/>
  <c r="O69" i="15" s="1"/>
  <c r="U18" i="15"/>
  <c r="AS18" i="15" s="1"/>
  <c r="U15" i="15"/>
  <c r="AS15" i="15" s="1"/>
  <c r="AM26" i="15"/>
  <c r="AI30" i="15"/>
  <c r="V31" i="15"/>
  <c r="AA57" i="15"/>
  <c r="AA53" i="15"/>
  <c r="AA49" i="15"/>
  <c r="AA47" i="15"/>
  <c r="F87" i="15"/>
  <c r="J87" i="15"/>
  <c r="P89" i="15"/>
  <c r="T89" i="15"/>
  <c r="F90" i="15"/>
  <c r="J90" i="15"/>
  <c r="F95" i="15"/>
  <c r="AI95" i="15" s="1"/>
  <c r="J95" i="15"/>
  <c r="AM95" i="15" s="1"/>
  <c r="Z95" i="15"/>
  <c r="F101" i="15"/>
  <c r="AI101" i="15" s="1"/>
  <c r="J101" i="15"/>
  <c r="AM101" i="15" s="1"/>
  <c r="F104" i="15"/>
  <c r="J104" i="15"/>
  <c r="S104" i="15" s="1"/>
  <c r="R302" i="15"/>
  <c r="R344" i="15"/>
  <c r="R303" i="15"/>
  <c r="R345" i="15"/>
  <c r="N303" i="15"/>
  <c r="N345" i="15"/>
  <c r="K311" i="15"/>
  <c r="K353" i="15"/>
  <c r="G311" i="15"/>
  <c r="G353" i="15"/>
  <c r="K308" i="15"/>
  <c r="K350" i="15"/>
  <c r="G308" i="15"/>
  <c r="G350" i="15"/>
  <c r="K347" i="15"/>
  <c r="K305" i="15"/>
  <c r="G347" i="15"/>
  <c r="G305" i="15"/>
  <c r="K344" i="15"/>
  <c r="K302" i="15"/>
  <c r="G344" i="15"/>
  <c r="G302" i="15"/>
  <c r="AN40" i="15"/>
  <c r="AH30" i="15"/>
  <c r="T59" i="15"/>
  <c r="T101" i="15" s="1"/>
  <c r="P59" i="15"/>
  <c r="P101" i="15" s="1"/>
  <c r="P143" i="15" s="1"/>
  <c r="P185" i="15" s="1"/>
  <c r="P227" i="15" s="1"/>
  <c r="T53" i="15"/>
  <c r="T95" i="15" s="1"/>
  <c r="T137" i="15" s="1"/>
  <c r="P53" i="15"/>
  <c r="P69" i="15" s="1"/>
  <c r="Q51" i="15"/>
  <c r="AL51" i="15" s="1"/>
  <c r="T46" i="15"/>
  <c r="P46" i="15"/>
  <c r="AT14" i="15"/>
  <c r="AT7" i="15"/>
  <c r="U13" i="15"/>
  <c r="AS13" i="15" s="1"/>
  <c r="AA59" i="15"/>
  <c r="AA52" i="15"/>
  <c r="G89" i="15"/>
  <c r="K89" i="15"/>
  <c r="Z89" i="15"/>
  <c r="Q90" i="15"/>
  <c r="Y91" i="15"/>
  <c r="AA91" i="15" s="1"/>
  <c r="AQ91" i="15" s="1"/>
  <c r="G93" i="15"/>
  <c r="G135" i="15" s="1"/>
  <c r="G177" i="15" s="1"/>
  <c r="G219" i="15" s="1"/>
  <c r="K93" i="15"/>
  <c r="K135" i="15" s="1"/>
  <c r="K177" i="15" s="1"/>
  <c r="K219" i="15" s="1"/>
  <c r="Z93" i="15"/>
  <c r="G94" i="15"/>
  <c r="G111" i="15" s="1"/>
  <c r="K94" i="15"/>
  <c r="K111" i="15" s="1"/>
  <c r="O94" i="15"/>
  <c r="S94" i="15"/>
  <c r="F96" i="15"/>
  <c r="J96" i="15"/>
  <c r="F100" i="15"/>
  <c r="J100" i="15"/>
  <c r="F102" i="15"/>
  <c r="J102" i="15"/>
  <c r="AA97" i="15"/>
  <c r="AQ97" i="15" s="1"/>
  <c r="AP97" i="15"/>
  <c r="AA90" i="15"/>
  <c r="AQ90" i="15" s="1"/>
  <c r="U96" i="15"/>
  <c r="AS96" i="15" s="1"/>
  <c r="AA94" i="15"/>
  <c r="AQ94" i="15" s="1"/>
  <c r="AP103" i="15"/>
  <c r="K146" i="15" l="1"/>
  <c r="T104" i="15"/>
  <c r="AN104" i="15" s="1"/>
  <c r="AI104" i="15"/>
  <c r="O104" i="15"/>
  <c r="AJ104" i="15" s="1"/>
  <c r="AG104" i="15"/>
  <c r="N104" i="15"/>
  <c r="I146" i="15"/>
  <c r="R104" i="15"/>
  <c r="AL104" i="15" s="1"/>
  <c r="G188" i="15"/>
  <c r="P146" i="15"/>
  <c r="AI90" i="15"/>
  <c r="R342" i="15"/>
  <c r="AL90" i="15"/>
  <c r="G300" i="15"/>
  <c r="I300" i="15"/>
  <c r="K300" i="15"/>
  <c r="AM104" i="15"/>
  <c r="G109" i="15"/>
  <c r="N342" i="15"/>
  <c r="R109" i="15"/>
  <c r="N300" i="15"/>
  <c r="T109" i="15"/>
  <c r="G342" i="15"/>
  <c r="N109" i="15"/>
  <c r="P300" i="15"/>
  <c r="K109" i="15"/>
  <c r="U90" i="15"/>
  <c r="AS90" i="15" s="1"/>
  <c r="AM90" i="15"/>
  <c r="F120" i="15"/>
  <c r="R300" i="15"/>
  <c r="AN67" i="15"/>
  <c r="E111" i="15"/>
  <c r="H115" i="15"/>
  <c r="G120" i="15"/>
  <c r="S73" i="15"/>
  <c r="Q143" i="15"/>
  <c r="AL143" i="15" s="1"/>
  <c r="D112" i="15"/>
  <c r="R111" i="15"/>
  <c r="AI67" i="15"/>
  <c r="AN50" i="15"/>
  <c r="K120" i="15"/>
  <c r="K154" i="15"/>
  <c r="K112" i="15"/>
  <c r="E112" i="15"/>
  <c r="P109" i="15"/>
  <c r="I109" i="15"/>
  <c r="E110" i="15"/>
  <c r="I74" i="15"/>
  <c r="I80" i="15" s="1"/>
  <c r="I82" i="15"/>
  <c r="F82" i="15"/>
  <c r="AI82" i="15" s="1"/>
  <c r="T111" i="15"/>
  <c r="H111" i="15"/>
  <c r="I115" i="15"/>
  <c r="T78" i="15"/>
  <c r="P70" i="15"/>
  <c r="I111" i="15"/>
  <c r="J114" i="15"/>
  <c r="J134" i="15"/>
  <c r="AM134" i="15" s="1"/>
  <c r="I112" i="15"/>
  <c r="N111" i="15"/>
  <c r="AI66" i="15"/>
  <c r="D74" i="15"/>
  <c r="D80" i="15" s="1"/>
  <c r="T69" i="15"/>
  <c r="J82" i="15"/>
  <c r="AM82" i="15" s="1"/>
  <c r="P73" i="15"/>
  <c r="AK96" i="15"/>
  <c r="O66" i="15"/>
  <c r="K187" i="15"/>
  <c r="R145" i="15"/>
  <c r="R187" i="15" s="1"/>
  <c r="D108" i="15"/>
  <c r="F108" i="15"/>
  <c r="N178" i="15"/>
  <c r="J109" i="15"/>
  <c r="K124" i="15"/>
  <c r="K108" i="15"/>
  <c r="P74" i="15"/>
  <c r="P80" i="15" s="1"/>
  <c r="E124" i="15"/>
  <c r="E108" i="15"/>
  <c r="S66" i="15"/>
  <c r="O109" i="15"/>
  <c r="I120" i="15"/>
  <c r="T73" i="15"/>
  <c r="H108" i="15"/>
  <c r="R70" i="15"/>
  <c r="D111" i="15"/>
  <c r="T68" i="15"/>
  <c r="AN60" i="15"/>
  <c r="S78" i="15"/>
  <c r="O78" i="15"/>
  <c r="R136" i="15"/>
  <c r="R153" i="15" s="1"/>
  <c r="K110" i="15"/>
  <c r="Q109" i="15"/>
  <c r="P68" i="15"/>
  <c r="T74" i="15"/>
  <c r="T80" i="15" s="1"/>
  <c r="T70" i="15"/>
  <c r="F111" i="15"/>
  <c r="AI111" i="15" s="1"/>
  <c r="R69" i="15"/>
  <c r="Q73" i="15"/>
  <c r="J70" i="15"/>
  <c r="N73" i="15"/>
  <c r="F74" i="15"/>
  <c r="F80" i="15" s="1"/>
  <c r="K115" i="15"/>
  <c r="AM102" i="15"/>
  <c r="J120" i="15"/>
  <c r="AM96" i="15"/>
  <c r="T82" i="15"/>
  <c r="T66" i="15"/>
  <c r="P72" i="15"/>
  <c r="Q66" i="15"/>
  <c r="G110" i="15"/>
  <c r="AL94" i="15"/>
  <c r="Q145" i="15"/>
  <c r="Q187" i="15" s="1"/>
  <c r="AM103" i="15"/>
  <c r="J115" i="15"/>
  <c r="R73" i="15"/>
  <c r="V103" i="15"/>
  <c r="AI96" i="15"/>
  <c r="R66" i="15"/>
  <c r="AJ59" i="15"/>
  <c r="AK102" i="15"/>
  <c r="H120" i="15"/>
  <c r="I108" i="15"/>
  <c r="Q136" i="15"/>
  <c r="Q178" i="15" s="1"/>
  <c r="E114" i="15"/>
  <c r="AJ96" i="15"/>
  <c r="AG89" i="15"/>
  <c r="D109" i="15"/>
  <c r="S109" i="15"/>
  <c r="J111" i="15"/>
  <c r="J108" i="15"/>
  <c r="AJ55" i="15"/>
  <c r="O70" i="15"/>
  <c r="G116" i="15"/>
  <c r="G122" i="15" s="1"/>
  <c r="T180" i="15"/>
  <c r="T72" i="15"/>
  <c r="N74" i="15"/>
  <c r="N80" i="15" s="1"/>
  <c r="K116" i="15"/>
  <c r="K122" i="15" s="1"/>
  <c r="AG102" i="15"/>
  <c r="D120" i="15"/>
  <c r="I142" i="15"/>
  <c r="I156" i="15" s="1"/>
  <c r="I114" i="15"/>
  <c r="G142" i="15"/>
  <c r="G156" i="15" s="1"/>
  <c r="G114" i="15"/>
  <c r="N82" i="15"/>
  <c r="N66" i="15"/>
  <c r="AI103" i="15"/>
  <c r="F115" i="15"/>
  <c r="N145" i="15"/>
  <c r="J74" i="15"/>
  <c r="J80" i="15" s="1"/>
  <c r="F114" i="15"/>
  <c r="P82" i="15"/>
  <c r="P66" i="15"/>
  <c r="D114" i="15"/>
  <c r="AK100" i="15"/>
  <c r="H114" i="15"/>
  <c r="AK95" i="15"/>
  <c r="E116" i="15"/>
  <c r="E122" i="15" s="1"/>
  <c r="D115" i="15"/>
  <c r="AJ61" i="15"/>
  <c r="O73" i="15"/>
  <c r="O72" i="15"/>
  <c r="N70" i="15"/>
  <c r="E115" i="15"/>
  <c r="AN96" i="15"/>
  <c r="H109" i="15"/>
  <c r="J145" i="15"/>
  <c r="J187" i="15" s="1"/>
  <c r="AN55" i="15"/>
  <c r="AJ57" i="15"/>
  <c r="O71" i="15"/>
  <c r="E109" i="15"/>
  <c r="F109" i="15"/>
  <c r="G124" i="15"/>
  <c r="G108" i="15"/>
  <c r="N72" i="15"/>
  <c r="E120" i="15"/>
  <c r="AI135" i="15"/>
  <c r="N69" i="15"/>
  <c r="D82" i="15"/>
  <c r="AG82" i="15" s="1"/>
  <c r="F70" i="15"/>
  <c r="AI70" i="15" s="1"/>
  <c r="G145" i="15"/>
  <c r="G115" i="15"/>
  <c r="P145" i="15"/>
  <c r="AN51" i="15"/>
  <c r="AN30" i="15"/>
  <c r="AK94" i="15"/>
  <c r="AI89" i="15"/>
  <c r="AK69" i="15"/>
  <c r="AG66" i="15"/>
  <c r="AM100" i="15"/>
  <c r="AN94" i="15"/>
  <c r="AI87" i="15"/>
  <c r="F145" i="15"/>
  <c r="AK103" i="15"/>
  <c r="AK92" i="15"/>
  <c r="AG98" i="15"/>
  <c r="AN61" i="15"/>
  <c r="AH26" i="15"/>
  <c r="AJ60" i="15"/>
  <c r="AL96" i="15"/>
  <c r="AJ94" i="15"/>
  <c r="AJ56" i="15"/>
  <c r="AG87" i="15"/>
  <c r="AJ45" i="15"/>
  <c r="AN89" i="15"/>
  <c r="AJ67" i="15"/>
  <c r="AI69" i="15"/>
  <c r="AM66" i="15"/>
  <c r="AL67" i="15"/>
  <c r="AL276" i="15"/>
  <c r="AG67" i="15"/>
  <c r="AJ40" i="15"/>
  <c r="AI94" i="15"/>
  <c r="AM71" i="15"/>
  <c r="AL53" i="15"/>
  <c r="AG68" i="15"/>
  <c r="AG49" i="15"/>
  <c r="F178" i="15"/>
  <c r="J135" i="15"/>
  <c r="AM135" i="15" s="1"/>
  <c r="AM93" i="15"/>
  <c r="AI88" i="15"/>
  <c r="AI78" i="15"/>
  <c r="AI73" i="15"/>
  <c r="J131" i="15"/>
  <c r="J173" i="15" s="1"/>
  <c r="AM89" i="15"/>
  <c r="AI100" i="15"/>
  <c r="AK28" i="15"/>
  <c r="S143" i="15"/>
  <c r="AN101" i="15"/>
  <c r="AJ51" i="15"/>
  <c r="AN46" i="15"/>
  <c r="AJ58" i="15"/>
  <c r="AK89" i="15"/>
  <c r="AL55" i="15"/>
  <c r="AJ26" i="15"/>
  <c r="D185" i="15"/>
  <c r="AG143" i="15"/>
  <c r="AG92" i="15"/>
  <c r="AK97" i="15"/>
  <c r="H185" i="15"/>
  <c r="AK143" i="15"/>
  <c r="AM94" i="15"/>
  <c r="AM88" i="15"/>
  <c r="V36" i="15"/>
  <c r="AM69" i="15"/>
  <c r="AM78" i="15"/>
  <c r="AM73" i="15"/>
  <c r="AJ276" i="15"/>
  <c r="AL89" i="15"/>
  <c r="AG69" i="15"/>
  <c r="AG78" i="15"/>
  <c r="AG73" i="15"/>
  <c r="AJ36" i="15"/>
  <c r="AJ31" i="15"/>
  <c r="AJ24" i="15"/>
  <c r="AK87" i="15"/>
  <c r="AK67" i="15"/>
  <c r="AJ30" i="15"/>
  <c r="AJ28" i="15"/>
  <c r="AG101" i="15"/>
  <c r="AN59" i="15"/>
  <c r="AL103" i="15"/>
  <c r="AK104" i="15"/>
  <c r="AN53" i="15"/>
  <c r="AJ46" i="15"/>
  <c r="AG113" i="15"/>
  <c r="AG99" i="15"/>
  <c r="AK90" i="15"/>
  <c r="S132" i="15"/>
  <c r="AN90" i="15"/>
  <c r="H188" i="15"/>
  <c r="Q188" i="15" s="1"/>
  <c r="AK146" i="15"/>
  <c r="AG137" i="15"/>
  <c r="H98" i="15"/>
  <c r="H112" i="15" s="1"/>
  <c r="AK56" i="15"/>
  <c r="AN36" i="15"/>
  <c r="AN31" i="15"/>
  <c r="H135" i="15"/>
  <c r="AK93" i="15"/>
  <c r="AG88" i="15"/>
  <c r="AL60" i="15"/>
  <c r="D135" i="15"/>
  <c r="AG93" i="15"/>
  <c r="D188" i="15"/>
  <c r="M188" i="15" s="1"/>
  <c r="AN57" i="15"/>
  <c r="F139" i="15"/>
  <c r="F181" i="15" s="1"/>
  <c r="AI97" i="15"/>
  <c r="AL36" i="15"/>
  <c r="AL31" i="15"/>
  <c r="AL45" i="15"/>
  <c r="D132" i="15"/>
  <c r="AG90" i="15"/>
  <c r="AI93" i="15"/>
  <c r="V92" i="15"/>
  <c r="AI102" i="15"/>
  <c r="AM87" i="15"/>
  <c r="AM28" i="15"/>
  <c r="AJ53" i="15"/>
  <c r="AM68" i="15"/>
  <c r="AM49" i="15"/>
  <c r="AG100" i="15"/>
  <c r="O132" i="15"/>
  <c r="AJ90" i="15"/>
  <c r="AG103" i="15"/>
  <c r="F134" i="15"/>
  <c r="AI134" i="15" s="1"/>
  <c r="AJ89" i="15"/>
  <c r="AG97" i="15"/>
  <c r="AL57" i="15"/>
  <c r="Q134" i="15"/>
  <c r="AL92" i="15"/>
  <c r="AK88" i="15"/>
  <c r="AI68" i="15"/>
  <c r="AI49" i="15"/>
  <c r="AN45" i="15"/>
  <c r="AK113" i="15"/>
  <c r="AK99" i="15"/>
  <c r="AN58" i="15"/>
  <c r="AJ50" i="15"/>
  <c r="AG94" i="15"/>
  <c r="AI99" i="15"/>
  <c r="AL46" i="15"/>
  <c r="AM99" i="15"/>
  <c r="J139" i="15"/>
  <c r="AM139" i="15" s="1"/>
  <c r="AM97" i="15"/>
  <c r="AH36" i="15"/>
  <c r="AH31" i="15"/>
  <c r="AH28" i="15"/>
  <c r="AM67" i="15"/>
  <c r="D180" i="15"/>
  <c r="AG138" i="15"/>
  <c r="AK78" i="15"/>
  <c r="AK73" i="15"/>
  <c r="AH276" i="15"/>
  <c r="AK66" i="15"/>
  <c r="AL58" i="15"/>
  <c r="AG95" i="15"/>
  <c r="AK101" i="15"/>
  <c r="AH40" i="15"/>
  <c r="C133" i="15"/>
  <c r="C175" i="15" s="1"/>
  <c r="C194" i="15" s="1"/>
  <c r="G144" i="15"/>
  <c r="C108" i="15"/>
  <c r="D144" i="15"/>
  <c r="AI72" i="15"/>
  <c r="R49" i="15"/>
  <c r="R68" i="15" s="1"/>
  <c r="G141" i="15"/>
  <c r="G155" i="15" s="1"/>
  <c r="C109" i="15"/>
  <c r="K349" i="15"/>
  <c r="AM72" i="15"/>
  <c r="AK72" i="15"/>
  <c r="K307" i="15"/>
  <c r="N91" i="15"/>
  <c r="N110" i="15" s="1"/>
  <c r="C100" i="15"/>
  <c r="C114" i="15" s="1"/>
  <c r="C72" i="15"/>
  <c r="N97" i="15"/>
  <c r="N139" i="15" s="1"/>
  <c r="N181" i="15" s="1"/>
  <c r="N223" i="15" s="1"/>
  <c r="N238" i="15" s="1"/>
  <c r="C99" i="15"/>
  <c r="C113" i="15" s="1"/>
  <c r="C71" i="15"/>
  <c r="AG72" i="15"/>
  <c r="J130" i="15"/>
  <c r="T91" i="15"/>
  <c r="F131" i="15"/>
  <c r="K133" i="15"/>
  <c r="K152" i="15" s="1"/>
  <c r="AG70" i="15"/>
  <c r="C70" i="15"/>
  <c r="K136" i="15"/>
  <c r="R99" i="15"/>
  <c r="R113" i="15" s="1"/>
  <c r="J136" i="15"/>
  <c r="T99" i="15"/>
  <c r="F130" i="15"/>
  <c r="O102" i="15"/>
  <c r="C98" i="15"/>
  <c r="C140" i="15" s="1"/>
  <c r="C182" i="15" s="1"/>
  <c r="C224" i="15" s="1"/>
  <c r="C266" i="15" s="1"/>
  <c r="C308" i="15" s="1"/>
  <c r="C350" i="15" s="1"/>
  <c r="C74" i="15"/>
  <c r="G139" i="15"/>
  <c r="G181" i="15" s="1"/>
  <c r="G223" i="15" s="1"/>
  <c r="G238" i="15" s="1"/>
  <c r="P91" i="15"/>
  <c r="T87" i="15"/>
  <c r="V100" i="15"/>
  <c r="G136" i="15"/>
  <c r="P95" i="15"/>
  <c r="P137" i="15" s="1"/>
  <c r="P179" i="15" s="1"/>
  <c r="P221" i="15" s="1"/>
  <c r="N102" i="15"/>
  <c r="N120" i="15" s="1"/>
  <c r="R97" i="15"/>
  <c r="R139" i="15" s="1"/>
  <c r="R181" i="15" s="1"/>
  <c r="R223" i="15" s="1"/>
  <c r="R238" i="15" s="1"/>
  <c r="G133" i="15"/>
  <c r="G152" i="15" s="1"/>
  <c r="K130" i="15"/>
  <c r="K141" i="15"/>
  <c r="K155" i="15" s="1"/>
  <c r="K142" i="15"/>
  <c r="K144" i="15"/>
  <c r="K162" i="15" s="1"/>
  <c r="P102" i="15"/>
  <c r="P120" i="15" s="1"/>
  <c r="T97" i="15"/>
  <c r="T112" i="15" s="1"/>
  <c r="N137" i="15"/>
  <c r="N179" i="15" s="1"/>
  <c r="N221" i="15" s="1"/>
  <c r="S136" i="15"/>
  <c r="P88" i="15"/>
  <c r="AN26" i="15"/>
  <c r="P100" i="15"/>
  <c r="P114" i="15" s="1"/>
  <c r="H142" i="15"/>
  <c r="H156" i="15" s="1"/>
  <c r="O138" i="15"/>
  <c r="D131" i="15"/>
  <c r="E131" i="15"/>
  <c r="Q131" i="15"/>
  <c r="R100" i="15"/>
  <c r="R114" i="15" s="1"/>
  <c r="P131" i="15"/>
  <c r="P151" i="15" s="1"/>
  <c r="E136" i="15"/>
  <c r="I131" i="15"/>
  <c r="I151" i="15" s="1"/>
  <c r="S138" i="15"/>
  <c r="C102" i="15"/>
  <c r="C144" i="15" s="1"/>
  <c r="C186" i="15" s="1"/>
  <c r="C73" i="15"/>
  <c r="C78" i="15" s="1"/>
  <c r="F141" i="15"/>
  <c r="F155" i="15" s="1"/>
  <c r="AI113" i="15"/>
  <c r="S97" i="15"/>
  <c r="Q138" i="15"/>
  <c r="R87" i="15"/>
  <c r="G130" i="15"/>
  <c r="P87" i="15"/>
  <c r="T102" i="15"/>
  <c r="N88" i="15"/>
  <c r="N99" i="15"/>
  <c r="N113" i="15" s="1"/>
  <c r="I144" i="15"/>
  <c r="Q88" i="15"/>
  <c r="P99" i="15"/>
  <c r="P113" i="15" s="1"/>
  <c r="O99" i="15"/>
  <c r="O113" i="15" s="1"/>
  <c r="G129" i="15"/>
  <c r="T100" i="15"/>
  <c r="T114" i="15" s="1"/>
  <c r="N87" i="15"/>
  <c r="K129" i="15"/>
  <c r="N100" i="15"/>
  <c r="N114" i="15" s="1"/>
  <c r="H129" i="15"/>
  <c r="E133" i="15"/>
  <c r="E152" i="15" s="1"/>
  <c r="E180" i="15"/>
  <c r="E144" i="15"/>
  <c r="Q100" i="15"/>
  <c r="Q114" i="15" s="1"/>
  <c r="P97" i="15"/>
  <c r="P112" i="15" s="1"/>
  <c r="I91" i="15"/>
  <c r="I110" i="15" s="1"/>
  <c r="Q87" i="15"/>
  <c r="C172" i="15"/>
  <c r="C150" i="15"/>
  <c r="C178" i="15"/>
  <c r="C153" i="15"/>
  <c r="C171" i="15"/>
  <c r="P350" i="15"/>
  <c r="Y178" i="15"/>
  <c r="AO178" i="15" s="1"/>
  <c r="V71" i="15"/>
  <c r="O97" i="15"/>
  <c r="AJ97" i="15" s="1"/>
  <c r="R305" i="15"/>
  <c r="AA136" i="15"/>
  <c r="AQ136" i="15" s="1"/>
  <c r="V89" i="15"/>
  <c r="E311" i="15"/>
  <c r="I302" i="15"/>
  <c r="AS27" i="15"/>
  <c r="K342" i="15"/>
  <c r="P308" i="15"/>
  <c r="R308" i="15"/>
  <c r="V97" i="15"/>
  <c r="S102" i="15"/>
  <c r="P344" i="15"/>
  <c r="P342" i="15"/>
  <c r="R350" i="15"/>
  <c r="I311" i="15"/>
  <c r="V94" i="15"/>
  <c r="U95" i="15"/>
  <c r="AS95" i="15" s="1"/>
  <c r="U92" i="15"/>
  <c r="AS92" i="15" s="1"/>
  <c r="P302" i="15"/>
  <c r="I349" i="15"/>
  <c r="V93" i="15"/>
  <c r="S99" i="15"/>
  <c r="S113" i="15" s="1"/>
  <c r="V88" i="15"/>
  <c r="U255" i="15"/>
  <c r="AS255" i="15" s="1"/>
  <c r="K303" i="15"/>
  <c r="P353" i="15"/>
  <c r="E353" i="15"/>
  <c r="Y176" i="15"/>
  <c r="AO176" i="15" s="1"/>
  <c r="E344" i="15"/>
  <c r="E303" i="15"/>
  <c r="I353" i="15"/>
  <c r="J141" i="15"/>
  <c r="K345" i="15"/>
  <c r="N350" i="15"/>
  <c r="V99" i="15"/>
  <c r="J137" i="15"/>
  <c r="AM137" i="15" s="1"/>
  <c r="V28" i="15"/>
  <c r="O95" i="15"/>
  <c r="O111" i="15" s="1"/>
  <c r="D145" i="15"/>
  <c r="S100" i="15"/>
  <c r="S114" i="15" s="1"/>
  <c r="I129" i="15"/>
  <c r="E146" i="15"/>
  <c r="AO130" i="15"/>
  <c r="Y172" i="15"/>
  <c r="AP133" i="15"/>
  <c r="Z175" i="15"/>
  <c r="D130" i="15"/>
  <c r="V73" i="15"/>
  <c r="H137" i="15"/>
  <c r="AK137" i="15" s="1"/>
  <c r="E129" i="15"/>
  <c r="E130" i="15"/>
  <c r="AP130" i="15"/>
  <c r="Z172" i="15"/>
  <c r="AA130" i="15"/>
  <c r="AQ130" i="15" s="1"/>
  <c r="H134" i="15"/>
  <c r="AK134" i="15" s="1"/>
  <c r="T174" i="15"/>
  <c r="T300" i="15" s="1"/>
  <c r="U132" i="15"/>
  <c r="AS132" i="15" s="1"/>
  <c r="H130" i="15"/>
  <c r="H131" i="15"/>
  <c r="F91" i="15"/>
  <c r="F110" i="15" s="1"/>
  <c r="O49" i="15"/>
  <c r="O82" i="15" s="1"/>
  <c r="S131" i="15"/>
  <c r="P136" i="15"/>
  <c r="V95" i="15"/>
  <c r="AS275" i="15"/>
  <c r="F146" i="15"/>
  <c r="J143" i="15"/>
  <c r="AM143" i="15" s="1"/>
  <c r="V101" i="15"/>
  <c r="J132" i="15"/>
  <c r="V90" i="15"/>
  <c r="J129" i="15"/>
  <c r="V87" i="15"/>
  <c r="O101" i="15"/>
  <c r="AJ101" i="15" s="1"/>
  <c r="V67" i="15"/>
  <c r="Q99" i="15"/>
  <c r="Q113" i="15" s="1"/>
  <c r="E142" i="15"/>
  <c r="E156" i="15" s="1"/>
  <c r="AK26" i="15"/>
  <c r="H49" i="15"/>
  <c r="AL40" i="15"/>
  <c r="I136" i="15"/>
  <c r="I153" i="15" s="1"/>
  <c r="I130" i="15"/>
  <c r="E132" i="15"/>
  <c r="S88" i="15"/>
  <c r="Z182" i="15"/>
  <c r="E139" i="15"/>
  <c r="E154" i="15" s="1"/>
  <c r="R102" i="15"/>
  <c r="R120" i="15" s="1"/>
  <c r="I138" i="15"/>
  <c r="I154" i="15" s="1"/>
  <c r="D129" i="15"/>
  <c r="F138" i="15"/>
  <c r="O136" i="15"/>
  <c r="AA93" i="15"/>
  <c r="AQ93" i="15" s="1"/>
  <c r="Z135" i="15"/>
  <c r="AP93" i="15"/>
  <c r="Q132" i="15"/>
  <c r="AL132" i="15" s="1"/>
  <c r="T88" i="15"/>
  <c r="U28" i="15"/>
  <c r="AS28" i="15" s="1"/>
  <c r="Q95" i="15"/>
  <c r="Q111" i="15" s="1"/>
  <c r="H145" i="15"/>
  <c r="T103" i="15"/>
  <c r="AO139" i="15"/>
  <c r="Y181" i="15"/>
  <c r="AA181" i="15" s="1"/>
  <c r="AQ181" i="15" s="1"/>
  <c r="AA139" i="15"/>
  <c r="AQ139" i="15" s="1"/>
  <c r="P93" i="15"/>
  <c r="U137" i="15"/>
  <c r="AS137" i="15" s="1"/>
  <c r="T179" i="15"/>
  <c r="S49" i="15"/>
  <c r="S68" i="15" s="1"/>
  <c r="AU7" i="15"/>
  <c r="BA7" i="15" s="1"/>
  <c r="AP95" i="15"/>
  <c r="Z137" i="15"/>
  <c r="AA95" i="15"/>
  <c r="AQ95" i="15" s="1"/>
  <c r="J98" i="15"/>
  <c r="AM98" i="15" s="1"/>
  <c r="H144" i="15"/>
  <c r="AS35" i="15"/>
  <c r="U30" i="15"/>
  <c r="AS30" i="15" s="1"/>
  <c r="F177" i="15"/>
  <c r="AI177" i="15" s="1"/>
  <c r="K180" i="15"/>
  <c r="K196" i="15" s="1"/>
  <c r="Z188" i="15"/>
  <c r="O100" i="15"/>
  <c r="R131" i="15"/>
  <c r="R151" i="15" s="1"/>
  <c r="U98" i="15"/>
  <c r="AS98" i="15" s="1"/>
  <c r="T140" i="15"/>
  <c r="AP96" i="15"/>
  <c r="Z138" i="15"/>
  <c r="AA96" i="15"/>
  <c r="AQ96" i="15" s="1"/>
  <c r="T93" i="15"/>
  <c r="AO138" i="15"/>
  <c r="Y180" i="15"/>
  <c r="V30" i="15"/>
  <c r="AP181" i="15"/>
  <c r="Z223" i="15"/>
  <c r="AP102" i="15"/>
  <c r="Z144" i="15"/>
  <c r="AA102" i="15"/>
  <c r="AQ102" i="15" s="1"/>
  <c r="D134" i="15"/>
  <c r="AG134" i="15" s="1"/>
  <c r="AA132" i="15"/>
  <c r="AQ132" i="15" s="1"/>
  <c r="Z174" i="15"/>
  <c r="AO131" i="15"/>
  <c r="Y173" i="15"/>
  <c r="C300" i="15"/>
  <c r="J144" i="15"/>
  <c r="V102" i="15"/>
  <c r="F142" i="15"/>
  <c r="K131" i="15"/>
  <c r="K151" i="15" s="1"/>
  <c r="U101" i="15"/>
  <c r="AS101" i="15" s="1"/>
  <c r="T143" i="15"/>
  <c r="T131" i="15"/>
  <c r="T151" i="15" s="1"/>
  <c r="U89" i="15"/>
  <c r="AS89" i="15" s="1"/>
  <c r="V32" i="15"/>
  <c r="J91" i="15"/>
  <c r="J110" i="15" s="1"/>
  <c r="H138" i="15"/>
  <c r="U36" i="15"/>
  <c r="AS36" i="15" s="1"/>
  <c r="U31" i="15"/>
  <c r="AS31" i="15" s="1"/>
  <c r="R88" i="15"/>
  <c r="C145" i="15"/>
  <c r="C187" i="15" s="1"/>
  <c r="C229" i="15" s="1"/>
  <c r="C271" i="15" s="1"/>
  <c r="C313" i="15" s="1"/>
  <c r="C355" i="15" s="1"/>
  <c r="O131" i="15"/>
  <c r="U94" i="15"/>
  <c r="AS94" i="15" s="1"/>
  <c r="T136" i="15"/>
  <c r="T153" i="15" s="1"/>
  <c r="R138" i="15"/>
  <c r="O98" i="15"/>
  <c r="AJ98" i="15" s="1"/>
  <c r="H132" i="15"/>
  <c r="AP136" i="15"/>
  <c r="Z178" i="15"/>
  <c r="E141" i="15"/>
  <c r="E155" i="15" s="1"/>
  <c r="I141" i="15"/>
  <c r="I155" i="15" s="1"/>
  <c r="S56" i="15"/>
  <c r="S70" i="15" s="1"/>
  <c r="AU14" i="15"/>
  <c r="BA14" i="15" s="1"/>
  <c r="O87" i="15"/>
  <c r="C180" i="15"/>
  <c r="E221" i="15"/>
  <c r="S103" i="15"/>
  <c r="Q56" i="15"/>
  <c r="Q70" i="15" s="1"/>
  <c r="O92" i="15"/>
  <c r="AJ92" i="15" s="1"/>
  <c r="H139" i="15"/>
  <c r="AK139" i="15" s="1"/>
  <c r="AO141" i="15"/>
  <c r="Y183" i="15"/>
  <c r="G345" i="15"/>
  <c r="N302" i="15"/>
  <c r="P311" i="15"/>
  <c r="U138" i="15"/>
  <c r="AS138" i="15" s="1"/>
  <c r="E302" i="15"/>
  <c r="E345" i="15"/>
  <c r="I307" i="15"/>
  <c r="N311" i="15"/>
  <c r="R347" i="15"/>
  <c r="I308" i="15"/>
  <c r="F144" i="15"/>
  <c r="J138" i="15"/>
  <c r="V96" i="15"/>
  <c r="AO91" i="15"/>
  <c r="Y133" i="15"/>
  <c r="AA133" i="15" s="1"/>
  <c r="AQ133" i="15" s="1"/>
  <c r="G131" i="15"/>
  <c r="G151" i="15" s="1"/>
  <c r="J146" i="15"/>
  <c r="V104" i="15"/>
  <c r="V66" i="15"/>
  <c r="S93" i="15"/>
  <c r="AP92" i="15"/>
  <c r="Z134" i="15"/>
  <c r="AA92" i="15"/>
  <c r="AQ92" i="15" s="1"/>
  <c r="N131" i="15"/>
  <c r="N151" i="15" s="1"/>
  <c r="P180" i="15"/>
  <c r="AO143" i="15"/>
  <c r="Y185" i="15"/>
  <c r="O88" i="15"/>
  <c r="D141" i="15"/>
  <c r="D155" i="15" s="1"/>
  <c r="S92" i="15"/>
  <c r="AN92" i="15" s="1"/>
  <c r="D139" i="15"/>
  <c r="AA100" i="15"/>
  <c r="AQ100" i="15" s="1"/>
  <c r="Z142" i="15"/>
  <c r="Y174" i="15"/>
  <c r="AO132" i="15"/>
  <c r="Q97" i="15"/>
  <c r="S87" i="15"/>
  <c r="N138" i="15"/>
  <c r="I145" i="15"/>
  <c r="D179" i="15"/>
  <c r="AG179" i="15" s="1"/>
  <c r="V69" i="15"/>
  <c r="J142" i="15"/>
  <c r="Z131" i="15"/>
  <c r="AA89" i="15"/>
  <c r="AQ89" i="15" s="1"/>
  <c r="AP89" i="15"/>
  <c r="Q93" i="15"/>
  <c r="AL93" i="15" s="1"/>
  <c r="F143" i="15"/>
  <c r="AI143" i="15" s="1"/>
  <c r="F137" i="15"/>
  <c r="AI137" i="15" s="1"/>
  <c r="F132" i="15"/>
  <c r="AI132" i="15" s="1"/>
  <c r="F129" i="15"/>
  <c r="V40" i="15"/>
  <c r="V26" i="15"/>
  <c r="S95" i="15"/>
  <c r="S111" i="15" s="1"/>
  <c r="AO135" i="15"/>
  <c r="Y177" i="15"/>
  <c r="D142" i="15"/>
  <c r="I177" i="15"/>
  <c r="U32" i="15"/>
  <c r="AS32" i="15" s="1"/>
  <c r="O93" i="15"/>
  <c r="V256" i="15"/>
  <c r="AO137" i="15"/>
  <c r="Y179" i="15"/>
  <c r="AO144" i="15"/>
  <c r="Y186" i="15"/>
  <c r="G180" i="15"/>
  <c r="O103" i="15"/>
  <c r="F98" i="15"/>
  <c r="AI98" i="15" s="1"/>
  <c r="AO104" i="15"/>
  <c r="Y146" i="15"/>
  <c r="AA146" i="15" s="1"/>
  <c r="AQ146" i="15" s="1"/>
  <c r="AA104" i="15"/>
  <c r="AQ104" i="15" s="1"/>
  <c r="E145" i="15"/>
  <c r="D140" i="15"/>
  <c r="AG140" i="15" s="1"/>
  <c r="D91" i="15"/>
  <c r="D110" i="15" s="1"/>
  <c r="AO145" i="15"/>
  <c r="Y187" i="15"/>
  <c r="AA141" i="15"/>
  <c r="AQ141" i="15" s="1"/>
  <c r="Z183" i="15"/>
  <c r="AO98" i="15"/>
  <c r="Y140" i="15"/>
  <c r="AA140" i="15" s="1"/>
  <c r="AQ140" i="15" s="1"/>
  <c r="AA98" i="15"/>
  <c r="AQ98" i="15" s="1"/>
  <c r="AP145" i="15"/>
  <c r="Z187" i="15"/>
  <c r="AA145" i="15"/>
  <c r="AQ145" i="15" s="1"/>
  <c r="U104" i="15"/>
  <c r="AS104" i="15" s="1"/>
  <c r="Q102" i="15"/>
  <c r="Q120" i="15" s="1"/>
  <c r="U134" i="15"/>
  <c r="AS134" i="15" s="1"/>
  <c r="T176" i="15"/>
  <c r="I221" i="15"/>
  <c r="H141" i="15"/>
  <c r="H155" i="15" s="1"/>
  <c r="AO142" i="15"/>
  <c r="Y184" i="15"/>
  <c r="D136" i="15"/>
  <c r="D153" i="15" s="1"/>
  <c r="H136" i="15"/>
  <c r="I350" i="15"/>
  <c r="AA143" i="15"/>
  <c r="AQ143" i="15" s="1"/>
  <c r="Z185" i="15"/>
  <c r="C173" i="15"/>
  <c r="C193" i="15" s="1"/>
  <c r="AS38" i="15"/>
  <c r="AP146" i="15"/>
  <c r="AP132" i="15"/>
  <c r="G303" i="15"/>
  <c r="N344" i="15"/>
  <c r="N308" i="15"/>
  <c r="I342" i="15"/>
  <c r="I344" i="15"/>
  <c r="N353" i="15"/>
  <c r="V276" i="15"/>
  <c r="AK112" i="15" l="1"/>
  <c r="AI146" i="15"/>
  <c r="O146" i="15"/>
  <c r="AG146" i="15"/>
  <c r="N146" i="15"/>
  <c r="I188" i="15"/>
  <c r="R146" i="15"/>
  <c r="AM146" i="15"/>
  <c r="S146" i="15"/>
  <c r="G230" i="15"/>
  <c r="P230" i="15" s="1"/>
  <c r="P188" i="15"/>
  <c r="G314" i="15"/>
  <c r="G356" i="15"/>
  <c r="K188" i="15"/>
  <c r="T146" i="15"/>
  <c r="AM109" i="15"/>
  <c r="AN109" i="15"/>
  <c r="J181" i="15"/>
  <c r="AM181" i="15" s="1"/>
  <c r="I184" i="15"/>
  <c r="I226" i="15" s="1"/>
  <c r="I240" i="15" s="1"/>
  <c r="U109" i="15"/>
  <c r="AS109" i="15" s="1"/>
  <c r="AK132" i="15"/>
  <c r="D230" i="15"/>
  <c r="H230" i="15"/>
  <c r="H153" i="15"/>
  <c r="AK153" i="15" s="1"/>
  <c r="O151" i="15"/>
  <c r="H162" i="15"/>
  <c r="AK111" i="15"/>
  <c r="D157" i="15"/>
  <c r="Q185" i="15"/>
  <c r="AL185" i="15" s="1"/>
  <c r="AL66" i="15"/>
  <c r="I157" i="15"/>
  <c r="O120" i="15"/>
  <c r="AL145" i="15"/>
  <c r="G162" i="15"/>
  <c r="N115" i="15"/>
  <c r="G196" i="15"/>
  <c r="V139" i="15"/>
  <c r="D151" i="15"/>
  <c r="AJ93" i="15"/>
  <c r="E157" i="15"/>
  <c r="AG139" i="15"/>
  <c r="T115" i="15"/>
  <c r="S151" i="15"/>
  <c r="AN151" i="15" s="1"/>
  <c r="J176" i="15"/>
  <c r="AM176" i="15" s="1"/>
  <c r="R178" i="15"/>
  <c r="R195" i="15" s="1"/>
  <c r="F153" i="15"/>
  <c r="R115" i="15"/>
  <c r="V134" i="15"/>
  <c r="K158" i="15"/>
  <c r="K164" i="15" s="1"/>
  <c r="G184" i="15"/>
  <c r="G198" i="15" s="1"/>
  <c r="N116" i="15"/>
  <c r="N122" i="15" s="1"/>
  <c r="E151" i="15"/>
  <c r="AL178" i="15"/>
  <c r="O108" i="15"/>
  <c r="AM138" i="15"/>
  <c r="AM144" i="15"/>
  <c r="J162" i="15"/>
  <c r="AI138" i="15"/>
  <c r="I150" i="15"/>
  <c r="AM187" i="15"/>
  <c r="H150" i="15"/>
  <c r="AM141" i="15"/>
  <c r="J155" i="15"/>
  <c r="P116" i="15"/>
  <c r="P122" i="15" s="1"/>
  <c r="E178" i="15"/>
  <c r="E153" i="15"/>
  <c r="P124" i="15"/>
  <c r="P108" i="15"/>
  <c r="K150" i="15"/>
  <c r="K166" i="15"/>
  <c r="T116" i="15"/>
  <c r="T122" i="15" s="1"/>
  <c r="U99" i="15"/>
  <c r="AS99" i="15" s="1"/>
  <c r="T113" i="15"/>
  <c r="U113" i="15" s="1"/>
  <c r="AS113" i="15" s="1"/>
  <c r="K178" i="15"/>
  <c r="K153" i="15"/>
  <c r="F151" i="15"/>
  <c r="AI151" i="15" s="1"/>
  <c r="AI145" i="15"/>
  <c r="F157" i="15"/>
  <c r="J157" i="15"/>
  <c r="R112" i="15"/>
  <c r="I124" i="15"/>
  <c r="F112" i="15"/>
  <c r="AI112" i="15" s="1"/>
  <c r="D154" i="15"/>
  <c r="AG154" i="15" s="1"/>
  <c r="D116" i="15"/>
  <c r="D122" i="15" s="1"/>
  <c r="AJ103" i="15"/>
  <c r="O115" i="15"/>
  <c r="AI129" i="15"/>
  <c r="AM142" i="15"/>
  <c r="J156" i="15"/>
  <c r="N154" i="15"/>
  <c r="AI144" i="15"/>
  <c r="F162" i="15"/>
  <c r="S115" i="15"/>
  <c r="AJ87" i="15"/>
  <c r="R154" i="15"/>
  <c r="P178" i="15"/>
  <c r="P153" i="15"/>
  <c r="AJ82" i="15"/>
  <c r="O68" i="15"/>
  <c r="AJ68" i="15" s="1"/>
  <c r="J177" i="15"/>
  <c r="AM177" i="15" s="1"/>
  <c r="E150" i="15"/>
  <c r="E166" i="15"/>
  <c r="E162" i="15"/>
  <c r="N124" i="15"/>
  <c r="N108" i="15"/>
  <c r="G166" i="15"/>
  <c r="G150" i="15"/>
  <c r="P110" i="15"/>
  <c r="J153" i="15"/>
  <c r="U91" i="15"/>
  <c r="AS91" i="15" s="1"/>
  <c r="T110" i="15"/>
  <c r="U110" i="15" s="1"/>
  <c r="AS110" i="15" s="1"/>
  <c r="J151" i="15"/>
  <c r="AM151" i="15" s="1"/>
  <c r="G187" i="15"/>
  <c r="G157" i="15"/>
  <c r="R74" i="15"/>
  <c r="R80" i="15" s="1"/>
  <c r="O74" i="15"/>
  <c r="O80" i="15" s="1"/>
  <c r="N187" i="15"/>
  <c r="J124" i="15"/>
  <c r="AM124" i="15" s="1"/>
  <c r="J112" i="15"/>
  <c r="S82" i="15"/>
  <c r="AN82" i="15" s="1"/>
  <c r="F124" i="15"/>
  <c r="AI124" i="15" s="1"/>
  <c r="D124" i="15"/>
  <c r="AG124" i="15" s="1"/>
  <c r="K157" i="15"/>
  <c r="I116" i="15"/>
  <c r="I122" i="15" s="1"/>
  <c r="AI142" i="15"/>
  <c r="F156" i="15"/>
  <c r="T124" i="15"/>
  <c r="T108" i="15"/>
  <c r="U108" i="15" s="1"/>
  <c r="AS108" i="15" s="1"/>
  <c r="S108" i="15"/>
  <c r="E158" i="15"/>
  <c r="E164" i="15" s="1"/>
  <c r="G158" i="15"/>
  <c r="G164" i="15" s="1"/>
  <c r="Q108" i="15"/>
  <c r="T120" i="15"/>
  <c r="K184" i="15"/>
  <c r="K198" i="15" s="1"/>
  <c r="K156" i="15"/>
  <c r="G178" i="15"/>
  <c r="AI178" i="15" s="1"/>
  <c r="G153" i="15"/>
  <c r="J150" i="15"/>
  <c r="AI181" i="15"/>
  <c r="P115" i="15"/>
  <c r="O112" i="15"/>
  <c r="AL136" i="15"/>
  <c r="R82" i="15"/>
  <c r="Q115" i="15"/>
  <c r="J116" i="15"/>
  <c r="J122" i="15" s="1"/>
  <c r="G154" i="15"/>
  <c r="N153" i="15"/>
  <c r="N112" i="15"/>
  <c r="K229" i="15"/>
  <c r="AG142" i="15"/>
  <c r="D156" i="15"/>
  <c r="R108" i="15"/>
  <c r="O114" i="15"/>
  <c r="H157" i="15"/>
  <c r="H68" i="15"/>
  <c r="AK68" i="15" s="1"/>
  <c r="H82" i="15"/>
  <c r="AK82" i="15" s="1"/>
  <c r="H74" i="15"/>
  <c r="H80" i="15" s="1"/>
  <c r="V145" i="15"/>
  <c r="H151" i="15"/>
  <c r="D150" i="15"/>
  <c r="S120" i="15"/>
  <c r="I162" i="15"/>
  <c r="Q151" i="15"/>
  <c r="AL151" i="15" s="1"/>
  <c r="AJ138" i="15"/>
  <c r="F150" i="15"/>
  <c r="D162" i="15"/>
  <c r="D306" i="15"/>
  <c r="AM145" i="15"/>
  <c r="P187" i="15"/>
  <c r="P111" i="15"/>
  <c r="F116" i="15"/>
  <c r="F122" i="15" s="1"/>
  <c r="N220" i="15"/>
  <c r="N195" i="15"/>
  <c r="S74" i="15"/>
  <c r="S80" i="15" s="1"/>
  <c r="AK144" i="15"/>
  <c r="D348" i="15"/>
  <c r="AJ72" i="15"/>
  <c r="AN100" i="15"/>
  <c r="AG136" i="15"/>
  <c r="F187" i="15"/>
  <c r="F229" i="15" s="1"/>
  <c r="AL97" i="15"/>
  <c r="AL187" i="15"/>
  <c r="AK131" i="15"/>
  <c r="AN102" i="15"/>
  <c r="V135" i="15"/>
  <c r="AL72" i="15"/>
  <c r="AJ71" i="15"/>
  <c r="AJ70" i="15"/>
  <c r="AG109" i="15"/>
  <c r="AI108" i="15"/>
  <c r="AM111" i="15"/>
  <c r="AJ66" i="15"/>
  <c r="AN99" i="15"/>
  <c r="AG120" i="15"/>
  <c r="AG115" i="15"/>
  <c r="AI155" i="15"/>
  <c r="AI141" i="15"/>
  <c r="AG80" i="15"/>
  <c r="AG74" i="15"/>
  <c r="AL131" i="15"/>
  <c r="H184" i="15"/>
  <c r="H226" i="15" s="1"/>
  <c r="AK142" i="15"/>
  <c r="AN78" i="15"/>
  <c r="AN73" i="15"/>
  <c r="AM130" i="15"/>
  <c r="AG111" i="15"/>
  <c r="AM120" i="15"/>
  <c r="AM115" i="15"/>
  <c r="AJ69" i="15"/>
  <c r="AG132" i="15"/>
  <c r="D174" i="15"/>
  <c r="D300" i="15" s="1"/>
  <c r="AL78" i="15"/>
  <c r="AL73" i="15"/>
  <c r="H177" i="15"/>
  <c r="AK135" i="15"/>
  <c r="S174" i="15"/>
  <c r="AN132" i="15"/>
  <c r="AN143" i="15"/>
  <c r="S185" i="15"/>
  <c r="S227" i="15" s="1"/>
  <c r="AL70" i="15"/>
  <c r="AL56" i="15"/>
  <c r="AJ131" i="15"/>
  <c r="AJ100" i="15"/>
  <c r="AN68" i="15"/>
  <c r="AN49" i="15"/>
  <c r="AK145" i="15"/>
  <c r="AJ136" i="15"/>
  <c r="AN88" i="15"/>
  <c r="AM132" i="15"/>
  <c r="AN131" i="15"/>
  <c r="AI110" i="15"/>
  <c r="AI91" i="15"/>
  <c r="AL100" i="15"/>
  <c r="AM74" i="15"/>
  <c r="AJ113" i="15"/>
  <c r="AJ99" i="15"/>
  <c r="AK70" i="15"/>
  <c r="AL138" i="15"/>
  <c r="AK109" i="15"/>
  <c r="AN66" i="15"/>
  <c r="AG131" i="15"/>
  <c r="AI120" i="15"/>
  <c r="AI115" i="15"/>
  <c r="AI130" i="15"/>
  <c r="AM136" i="15"/>
  <c r="AM80" i="15"/>
  <c r="AG108" i="15"/>
  <c r="AG112" i="15"/>
  <c r="AG180" i="15"/>
  <c r="AL71" i="15"/>
  <c r="AN71" i="15"/>
  <c r="D177" i="15"/>
  <c r="AG135" i="15"/>
  <c r="H227" i="15"/>
  <c r="AK185" i="15"/>
  <c r="D227" i="15"/>
  <c r="AG185" i="15"/>
  <c r="AG110" i="15"/>
  <c r="AG91" i="15"/>
  <c r="AN70" i="15"/>
  <c r="AN56" i="15"/>
  <c r="AM110" i="15"/>
  <c r="AM91" i="15"/>
  <c r="AJ49" i="15"/>
  <c r="AK136" i="15"/>
  <c r="AK155" i="15"/>
  <c r="AK141" i="15"/>
  <c r="AL102" i="15"/>
  <c r="AG155" i="15"/>
  <c r="AG141" i="15"/>
  <c r="AN103" i="15"/>
  <c r="AL111" i="15"/>
  <c r="AL95" i="15"/>
  <c r="AK49" i="15"/>
  <c r="AG130" i="15"/>
  <c r="AG145" i="15"/>
  <c r="AL88" i="15"/>
  <c r="S139" i="15"/>
  <c r="AN97" i="15"/>
  <c r="AN72" i="15"/>
  <c r="S180" i="15"/>
  <c r="AN138" i="15"/>
  <c r="P130" i="15"/>
  <c r="P172" i="15" s="1"/>
  <c r="AJ78" i="15"/>
  <c r="AJ73" i="15"/>
  <c r="F173" i="15"/>
  <c r="AI131" i="15"/>
  <c r="AK120" i="15"/>
  <c r="AK115" i="15"/>
  <c r="AK188" i="15"/>
  <c r="AI136" i="15"/>
  <c r="AN111" i="15"/>
  <c r="AN95" i="15"/>
  <c r="AN87" i="15"/>
  <c r="AJ88" i="15"/>
  <c r="AN93" i="15"/>
  <c r="AK138" i="15"/>
  <c r="AG129" i="15"/>
  <c r="F176" i="15"/>
  <c r="AI176" i="15" s="1"/>
  <c r="AL113" i="15"/>
  <c r="AL99" i="15"/>
  <c r="AM129" i="15"/>
  <c r="AK130" i="15"/>
  <c r="AJ95" i="15"/>
  <c r="AL87" i="15"/>
  <c r="AK129" i="15"/>
  <c r="AK108" i="15"/>
  <c r="AL109" i="15"/>
  <c r="S178" i="15"/>
  <c r="AN136" i="15"/>
  <c r="AI80" i="15"/>
  <c r="AI74" i="15"/>
  <c r="AM70" i="15"/>
  <c r="AJ102" i="15"/>
  <c r="AJ109" i="15"/>
  <c r="AI109" i="15"/>
  <c r="AM113" i="15"/>
  <c r="AM108" i="15"/>
  <c r="D186" i="15"/>
  <c r="AG144" i="15"/>
  <c r="Q176" i="15"/>
  <c r="AL134" i="15"/>
  <c r="O174" i="15"/>
  <c r="AJ174" i="15" s="1"/>
  <c r="AJ132" i="15"/>
  <c r="AI139" i="15"/>
  <c r="H140" i="15"/>
  <c r="H154" i="15" s="1"/>
  <c r="AK154" i="15" s="1"/>
  <c r="AK98" i="15"/>
  <c r="AN69" i="15"/>
  <c r="AM131" i="15"/>
  <c r="F220" i="15"/>
  <c r="AL69" i="15"/>
  <c r="C152" i="15"/>
  <c r="G186" i="15"/>
  <c r="C115" i="15"/>
  <c r="C120" i="15" s="1"/>
  <c r="R91" i="15"/>
  <c r="R110" i="15" s="1"/>
  <c r="R141" i="15"/>
  <c r="R155" i="15" s="1"/>
  <c r="N305" i="15"/>
  <c r="C217" i="15"/>
  <c r="C236" i="15" s="1"/>
  <c r="C142" i="15"/>
  <c r="C156" i="15" s="1"/>
  <c r="N144" i="15"/>
  <c r="N162" i="15" s="1"/>
  <c r="AI114" i="15"/>
  <c r="P305" i="15"/>
  <c r="V130" i="15"/>
  <c r="V136" i="15"/>
  <c r="G183" i="15"/>
  <c r="G197" i="15" s="1"/>
  <c r="AM114" i="15"/>
  <c r="P141" i="15"/>
  <c r="P155" i="15" s="1"/>
  <c r="O141" i="15"/>
  <c r="O155" i="15" s="1"/>
  <c r="C112" i="15"/>
  <c r="J178" i="15"/>
  <c r="P347" i="15"/>
  <c r="C116" i="15"/>
  <c r="P139" i="15"/>
  <c r="P154" i="15" s="1"/>
  <c r="E186" i="15"/>
  <c r="E175" i="15"/>
  <c r="E194" i="15" s="1"/>
  <c r="K171" i="15"/>
  <c r="AS119" i="15"/>
  <c r="T142" i="15"/>
  <c r="T156" i="15" s="1"/>
  <c r="U100" i="15"/>
  <c r="AS100" i="15" s="1"/>
  <c r="Q130" i="15"/>
  <c r="P129" i="15"/>
  <c r="Q180" i="15"/>
  <c r="I173" i="15"/>
  <c r="I193" i="15" s="1"/>
  <c r="P133" i="15"/>
  <c r="G349" i="15"/>
  <c r="J172" i="15"/>
  <c r="N133" i="15"/>
  <c r="N152" i="15" s="1"/>
  <c r="N141" i="15"/>
  <c r="N155" i="15" s="1"/>
  <c r="O144" i="15"/>
  <c r="V141" i="15"/>
  <c r="I133" i="15"/>
  <c r="I152" i="15" s="1"/>
  <c r="N142" i="15"/>
  <c r="N156" i="15" s="1"/>
  <c r="I186" i="15"/>
  <c r="N130" i="15"/>
  <c r="P173" i="15"/>
  <c r="P193" i="15" s="1"/>
  <c r="R142" i="15"/>
  <c r="R156" i="15" s="1"/>
  <c r="U97" i="15"/>
  <c r="AS97" i="15" s="1"/>
  <c r="T139" i="15"/>
  <c r="T154" i="15" s="1"/>
  <c r="K186" i="15"/>
  <c r="K204" i="15" s="1"/>
  <c r="T141" i="15"/>
  <c r="T155" i="15" s="1"/>
  <c r="T133" i="15"/>
  <c r="AS124" i="15"/>
  <c r="Q142" i="15"/>
  <c r="Q156" i="15" s="1"/>
  <c r="E348" i="15"/>
  <c r="E306" i="15"/>
  <c r="N129" i="15"/>
  <c r="G172" i="15"/>
  <c r="E173" i="15"/>
  <c r="D173" i="15"/>
  <c r="P142" i="15"/>
  <c r="P156" i="15" s="1"/>
  <c r="K172" i="15"/>
  <c r="T129" i="15"/>
  <c r="AS107" i="15"/>
  <c r="U87" i="15"/>
  <c r="AS87" i="15" s="1"/>
  <c r="K175" i="15"/>
  <c r="K194" i="15" s="1"/>
  <c r="AG114" i="15"/>
  <c r="F183" i="15"/>
  <c r="F197" i="15" s="1"/>
  <c r="N347" i="15"/>
  <c r="C196" i="15"/>
  <c r="O180" i="15"/>
  <c r="K183" i="15"/>
  <c r="K197" i="15" s="1"/>
  <c r="AL26" i="15"/>
  <c r="N349" i="15"/>
  <c r="N307" i="15"/>
  <c r="C141" i="15"/>
  <c r="C154" i="15"/>
  <c r="Q129" i="15"/>
  <c r="H171" i="15"/>
  <c r="G171" i="15"/>
  <c r="T144" i="15"/>
  <c r="U102" i="15"/>
  <c r="AS102" i="15" s="1"/>
  <c r="R129" i="15"/>
  <c r="Q173" i="15"/>
  <c r="AK114" i="15"/>
  <c r="P144" i="15"/>
  <c r="P162" i="15" s="1"/>
  <c r="G175" i="15"/>
  <c r="G194" i="15" s="1"/>
  <c r="G307" i="15"/>
  <c r="F172" i="15"/>
  <c r="C199" i="15"/>
  <c r="C204" i="15" s="1"/>
  <c r="C195" i="15"/>
  <c r="C220" i="15"/>
  <c r="C214" i="15"/>
  <c r="C192" i="15"/>
  <c r="C213" i="15"/>
  <c r="C157" i="15"/>
  <c r="C162" i="15" s="1"/>
  <c r="V108" i="15"/>
  <c r="V113" i="15"/>
  <c r="Y220" i="15"/>
  <c r="Y262" i="15" s="1"/>
  <c r="O139" i="15"/>
  <c r="S144" i="15"/>
  <c r="V111" i="15"/>
  <c r="J183" i="15"/>
  <c r="J197" i="15" s="1"/>
  <c r="Y218" i="15"/>
  <c r="Y260" i="15" s="1"/>
  <c r="S141" i="15"/>
  <c r="S155" i="15" s="1"/>
  <c r="U111" i="15"/>
  <c r="AS111" i="15" s="1"/>
  <c r="C215" i="15"/>
  <c r="C235" i="15" s="1"/>
  <c r="H178" i="15"/>
  <c r="R349" i="15"/>
  <c r="R307" i="15"/>
  <c r="I347" i="15"/>
  <c r="S137" i="15"/>
  <c r="S153" i="15" s="1"/>
  <c r="D221" i="15"/>
  <c r="AG221" i="15" s="1"/>
  <c r="Q139" i="15"/>
  <c r="AL139" i="15" s="1"/>
  <c r="D183" i="15"/>
  <c r="D197" i="15" s="1"/>
  <c r="AO185" i="15"/>
  <c r="Y227" i="15"/>
  <c r="O134" i="15"/>
  <c r="AJ134" i="15" s="1"/>
  <c r="S98" i="15"/>
  <c r="AN98" i="15" s="1"/>
  <c r="AJ146" i="15"/>
  <c r="O142" i="15"/>
  <c r="T145" i="15"/>
  <c r="U103" i="15"/>
  <c r="AS103" i="15" s="1"/>
  <c r="I180" i="15"/>
  <c r="I196" i="15" s="1"/>
  <c r="E181" i="15"/>
  <c r="E196" i="15" s="1"/>
  <c r="S130" i="15"/>
  <c r="H91" i="15"/>
  <c r="O143" i="15"/>
  <c r="AJ143" i="15" s="1"/>
  <c r="E172" i="15"/>
  <c r="O137" i="15"/>
  <c r="O153" i="15" s="1"/>
  <c r="AO187" i="15"/>
  <c r="Y229" i="15"/>
  <c r="E187" i="15"/>
  <c r="O145" i="15"/>
  <c r="J180" i="15"/>
  <c r="V138" i="15"/>
  <c r="S145" i="15"/>
  <c r="O129" i="15"/>
  <c r="O173" i="15"/>
  <c r="Q220" i="15"/>
  <c r="H180" i="15"/>
  <c r="U131" i="15"/>
  <c r="AS131" i="15" s="1"/>
  <c r="T173" i="15"/>
  <c r="T193" i="15" s="1"/>
  <c r="K173" i="15"/>
  <c r="K193" i="15" s="1"/>
  <c r="V131" i="15"/>
  <c r="F184" i="15"/>
  <c r="AP223" i="15"/>
  <c r="Z265" i="15"/>
  <c r="AN146" i="15"/>
  <c r="T135" i="15"/>
  <c r="U93" i="15"/>
  <c r="AS93" i="15" s="1"/>
  <c r="AA138" i="15"/>
  <c r="AQ138" i="15" s="1"/>
  <c r="Z180" i="15"/>
  <c r="AP138" i="15"/>
  <c r="J140" i="15"/>
  <c r="AM140" i="15" s="1"/>
  <c r="V98" i="15"/>
  <c r="O178" i="15"/>
  <c r="F180" i="15"/>
  <c r="Q141" i="15"/>
  <c r="Q155" i="15" s="1"/>
  <c r="V109" i="15"/>
  <c r="F188" i="15"/>
  <c r="O188" i="15" s="1"/>
  <c r="S173" i="15"/>
  <c r="J229" i="15"/>
  <c r="V187" i="15"/>
  <c r="H172" i="15"/>
  <c r="E171" i="15"/>
  <c r="V78" i="15"/>
  <c r="D172" i="15"/>
  <c r="AP175" i="15"/>
  <c r="Z217" i="15"/>
  <c r="I171" i="15"/>
  <c r="D178" i="15"/>
  <c r="H183" i="15"/>
  <c r="H197" i="15" s="1"/>
  <c r="T218" i="15"/>
  <c r="U176" i="15"/>
  <c r="AS176" i="15" s="1"/>
  <c r="U146" i="15"/>
  <c r="AS146" i="15" s="1"/>
  <c r="AP187" i="15"/>
  <c r="Z229" i="15"/>
  <c r="AA187" i="15"/>
  <c r="AQ187" i="15" s="1"/>
  <c r="D182" i="15"/>
  <c r="AG182" i="15" s="1"/>
  <c r="AO146" i="15"/>
  <c r="Y188" i="15"/>
  <c r="AA188" i="15" s="1"/>
  <c r="AQ188" i="15" s="1"/>
  <c r="F140" i="15"/>
  <c r="AI140" i="15" s="1"/>
  <c r="I219" i="15"/>
  <c r="F171" i="15"/>
  <c r="F179" i="15"/>
  <c r="AI179" i="15" s="1"/>
  <c r="F185" i="15"/>
  <c r="AI185" i="15" s="1"/>
  <c r="AP131" i="15"/>
  <c r="Z173" i="15"/>
  <c r="AA131" i="15"/>
  <c r="AQ131" i="15" s="1"/>
  <c r="I187" i="15"/>
  <c r="AO174" i="15"/>
  <c r="Y216" i="15"/>
  <c r="S134" i="15"/>
  <c r="AN134" i="15" s="1"/>
  <c r="O130" i="15"/>
  <c r="N173" i="15"/>
  <c r="N193" i="15" s="1"/>
  <c r="Y175" i="15"/>
  <c r="AA175" i="15" s="1"/>
  <c r="AQ175" i="15" s="1"/>
  <c r="AO133" i="15"/>
  <c r="Y225" i="15"/>
  <c r="AO183" i="15"/>
  <c r="H181" i="15"/>
  <c r="AK181" i="15" s="1"/>
  <c r="E183" i="15"/>
  <c r="E197" i="15" s="1"/>
  <c r="J215" i="15"/>
  <c r="J235" i="15" s="1"/>
  <c r="AK156" i="15"/>
  <c r="R180" i="15"/>
  <c r="R196" i="15" s="1"/>
  <c r="R130" i="15"/>
  <c r="V68" i="15"/>
  <c r="V115" i="15"/>
  <c r="Y222" i="15"/>
  <c r="AO180" i="15"/>
  <c r="T348" i="15"/>
  <c r="T306" i="15"/>
  <c r="AP188" i="15"/>
  <c r="Z230" i="15"/>
  <c r="F219" i="15"/>
  <c r="AI219" i="15" s="1"/>
  <c r="H186" i="15"/>
  <c r="P135" i="15"/>
  <c r="AO181" i="15"/>
  <c r="Y223" i="15"/>
  <c r="D171" i="15"/>
  <c r="E184" i="15"/>
  <c r="E198" i="15" s="1"/>
  <c r="J174" i="15"/>
  <c r="J193" i="15" s="1"/>
  <c r="V132" i="15"/>
  <c r="F133" i="15"/>
  <c r="F152" i="15" s="1"/>
  <c r="H173" i="15"/>
  <c r="H179" i="15"/>
  <c r="AK179" i="15" s="1"/>
  <c r="V70" i="15"/>
  <c r="J179" i="15"/>
  <c r="AM179" i="15" s="1"/>
  <c r="V137" i="15"/>
  <c r="AP185" i="15"/>
  <c r="Z227" i="15"/>
  <c r="AA185" i="15"/>
  <c r="AQ185" i="15" s="1"/>
  <c r="AO184" i="15"/>
  <c r="Y226" i="15"/>
  <c r="D133" i="15"/>
  <c r="D166" i="15" s="1"/>
  <c r="AO177" i="15"/>
  <c r="Y219" i="15"/>
  <c r="F174" i="15"/>
  <c r="F300" i="15" s="1"/>
  <c r="J184" i="15"/>
  <c r="V142" i="15"/>
  <c r="S135" i="15"/>
  <c r="F186" i="15"/>
  <c r="I183" i="15"/>
  <c r="I197" i="15" s="1"/>
  <c r="AP178" i="15"/>
  <c r="AA178" i="15"/>
  <c r="AQ178" i="15" s="1"/>
  <c r="Z220" i="15"/>
  <c r="H174" i="15"/>
  <c r="AK174" i="15" s="1"/>
  <c r="O140" i="15"/>
  <c r="AJ140" i="15" s="1"/>
  <c r="U136" i="15"/>
  <c r="AS136" i="15" s="1"/>
  <c r="T178" i="15"/>
  <c r="T195" i="15" s="1"/>
  <c r="J186" i="15"/>
  <c r="V144" i="15"/>
  <c r="AA144" i="15"/>
  <c r="AQ144" i="15" s="1"/>
  <c r="Z186" i="15"/>
  <c r="AP144" i="15"/>
  <c r="U222" i="15"/>
  <c r="AS222" i="15" s="1"/>
  <c r="U180" i="15"/>
  <c r="AS180" i="15" s="1"/>
  <c r="U179" i="15"/>
  <c r="AS179" i="15" s="1"/>
  <c r="T221" i="15"/>
  <c r="AP135" i="15"/>
  <c r="AA135" i="15"/>
  <c r="AQ135" i="15" s="1"/>
  <c r="Z177" i="15"/>
  <c r="J185" i="15"/>
  <c r="AM185" i="15" s="1"/>
  <c r="V143" i="15"/>
  <c r="H176" i="15"/>
  <c r="AK176" i="15" s="1"/>
  <c r="AA172" i="15"/>
  <c r="AQ172" i="15" s="1"/>
  <c r="Z214" i="15"/>
  <c r="AP172" i="15"/>
  <c r="S142" i="15"/>
  <c r="V74" i="15"/>
  <c r="O135" i="15"/>
  <c r="Q135" i="15"/>
  <c r="AL135" i="15" s="1"/>
  <c r="N180" i="15"/>
  <c r="N196" i="15" s="1"/>
  <c r="AP142" i="15"/>
  <c r="AA142" i="15"/>
  <c r="AQ142" i="15" s="1"/>
  <c r="Z184" i="15"/>
  <c r="Q98" i="15"/>
  <c r="Q112" i="15" s="1"/>
  <c r="I172" i="15"/>
  <c r="Q49" i="15"/>
  <c r="V72" i="15"/>
  <c r="D187" i="15"/>
  <c r="Q144" i="15"/>
  <c r="Q162" i="15" s="1"/>
  <c r="AO140" i="15"/>
  <c r="Y182" i="15"/>
  <c r="AA182" i="15" s="1"/>
  <c r="AQ182" i="15" s="1"/>
  <c r="AA183" i="15"/>
  <c r="AQ183" i="15" s="1"/>
  <c r="Z225" i="15"/>
  <c r="AP183" i="15"/>
  <c r="R229" i="15"/>
  <c r="Y228" i="15"/>
  <c r="AO186" i="15"/>
  <c r="AO179" i="15"/>
  <c r="Y221" i="15"/>
  <c r="F223" i="15"/>
  <c r="D184" i="15"/>
  <c r="D198" i="15" s="1"/>
  <c r="S129" i="15"/>
  <c r="D181" i="15"/>
  <c r="AP134" i="15"/>
  <c r="Z176" i="15"/>
  <c r="AA134" i="15"/>
  <c r="AQ134" i="15" s="1"/>
  <c r="J188" i="15"/>
  <c r="S188" i="15" s="1"/>
  <c r="V146" i="15"/>
  <c r="G173" i="15"/>
  <c r="G193" i="15" s="1"/>
  <c r="E347" i="15"/>
  <c r="E305" i="15"/>
  <c r="Q229" i="15"/>
  <c r="C222" i="15"/>
  <c r="C238" i="15" s="1"/>
  <c r="J133" i="15"/>
  <c r="J152" i="15" s="1"/>
  <c r="V91" i="15"/>
  <c r="T185" i="15"/>
  <c r="U143" i="15"/>
  <c r="AS143" i="15" s="1"/>
  <c r="C342" i="15"/>
  <c r="AO173" i="15"/>
  <c r="Y215" i="15"/>
  <c r="AP174" i="15"/>
  <c r="Z216" i="15"/>
  <c r="AA174" i="15"/>
  <c r="AQ174" i="15" s="1"/>
  <c r="D176" i="15"/>
  <c r="AG176" i="15" s="1"/>
  <c r="T182" i="15"/>
  <c r="U140" i="15"/>
  <c r="AS140" i="15" s="1"/>
  <c r="R173" i="15"/>
  <c r="R193" i="15" s="1"/>
  <c r="E350" i="15"/>
  <c r="E308" i="15"/>
  <c r="AP137" i="15"/>
  <c r="Z179" i="15"/>
  <c r="AA137" i="15"/>
  <c r="AQ137" i="15" s="1"/>
  <c r="S91" i="15"/>
  <c r="S110" i="15" s="1"/>
  <c r="H187" i="15"/>
  <c r="Q137" i="15"/>
  <c r="Q153" i="15" s="1"/>
  <c r="T130" i="15"/>
  <c r="U88" i="15"/>
  <c r="AS88" i="15" s="1"/>
  <c r="Q174" i="15"/>
  <c r="R144" i="15"/>
  <c r="R162" i="15" s="1"/>
  <c r="AP182" i="15"/>
  <c r="Z224" i="15"/>
  <c r="E174" i="15"/>
  <c r="E300" i="15" s="1"/>
  <c r="I178" i="15"/>
  <c r="I195" i="15" s="1"/>
  <c r="J171" i="15"/>
  <c r="V129" i="15"/>
  <c r="C228" i="15"/>
  <c r="C241" i="15" s="1"/>
  <c r="C246" i="15" s="1"/>
  <c r="O91" i="15"/>
  <c r="O116" i="15" s="1"/>
  <c r="O122" i="15" s="1"/>
  <c r="U174" i="15"/>
  <c r="AS174" i="15" s="1"/>
  <c r="AN114" i="15"/>
  <c r="AO172" i="15"/>
  <c r="Y214" i="15"/>
  <c r="E188" i="15"/>
  <c r="N188" i="15" s="1"/>
  <c r="I305" i="15"/>
  <c r="H356" i="15" l="1"/>
  <c r="Q230" i="15"/>
  <c r="P356" i="15"/>
  <c r="P314" i="15"/>
  <c r="AL146" i="15"/>
  <c r="D356" i="15"/>
  <c r="M230" i="15"/>
  <c r="K230" i="15"/>
  <c r="T230" i="15" s="1"/>
  <c r="T188" i="15"/>
  <c r="K314" i="15"/>
  <c r="K356" i="15"/>
  <c r="I230" i="15"/>
  <c r="R188" i="15"/>
  <c r="AL188" i="15" s="1"/>
  <c r="I198" i="15"/>
  <c r="J223" i="15"/>
  <c r="J238" i="15" s="1"/>
  <c r="V181" i="15"/>
  <c r="H300" i="15"/>
  <c r="J300" i="15"/>
  <c r="AM300" i="15" s="1"/>
  <c r="AL174" i="15"/>
  <c r="Q300" i="15"/>
  <c r="AL300" i="15" s="1"/>
  <c r="D314" i="15"/>
  <c r="AN174" i="15"/>
  <c r="S300" i="15"/>
  <c r="O300" i="15"/>
  <c r="AJ300" i="15" s="1"/>
  <c r="H314" i="15"/>
  <c r="AI188" i="15"/>
  <c r="F230" i="15"/>
  <c r="O230" i="15" s="1"/>
  <c r="AM188" i="15"/>
  <c r="J230" i="15"/>
  <c r="S230" i="15" s="1"/>
  <c r="AK230" i="15"/>
  <c r="AG188" i="15"/>
  <c r="E230" i="15"/>
  <c r="N230" i="15" s="1"/>
  <c r="J219" i="15"/>
  <c r="AM219" i="15" s="1"/>
  <c r="D196" i="15"/>
  <c r="AG196" i="15" s="1"/>
  <c r="V176" i="15"/>
  <c r="Q227" i="15"/>
  <c r="AL227" i="15" s="1"/>
  <c r="AN113" i="15"/>
  <c r="S342" i="15"/>
  <c r="O193" i="15"/>
  <c r="I352" i="15"/>
  <c r="I366" i="15" s="1"/>
  <c r="I310" i="15"/>
  <c r="I324" i="15" s="1"/>
  <c r="R220" i="15"/>
  <c r="R304" i="15" s="1"/>
  <c r="R321" i="15" s="1"/>
  <c r="H199" i="15"/>
  <c r="D199" i="15"/>
  <c r="I199" i="15"/>
  <c r="G204" i="15"/>
  <c r="N158" i="15"/>
  <c r="N164" i="15" s="1"/>
  <c r="K226" i="15"/>
  <c r="K240" i="15" s="1"/>
  <c r="O154" i="15"/>
  <c r="J218" i="15"/>
  <c r="J302" i="15" s="1"/>
  <c r="AM302" i="15" s="1"/>
  <c r="F218" i="15"/>
  <c r="AI218" i="15" s="1"/>
  <c r="S116" i="15"/>
  <c r="S122" i="15" s="1"/>
  <c r="F204" i="15"/>
  <c r="T157" i="15"/>
  <c r="D193" i="15"/>
  <c r="AI150" i="15"/>
  <c r="D158" i="15"/>
  <c r="D164" i="15" s="1"/>
  <c r="AN135" i="15"/>
  <c r="D342" i="15"/>
  <c r="F166" i="15"/>
  <c r="AI166" i="15" s="1"/>
  <c r="G226" i="15"/>
  <c r="G240" i="15" s="1"/>
  <c r="V177" i="15"/>
  <c r="V151" i="15"/>
  <c r="R157" i="15"/>
  <c r="Q157" i="15"/>
  <c r="F158" i="15"/>
  <c r="F164" i="15" s="1"/>
  <c r="Q68" i="15"/>
  <c r="AL68" i="15" s="1"/>
  <c r="Q74" i="15"/>
  <c r="Q80" i="15" s="1"/>
  <c r="Q82" i="15"/>
  <c r="AL82" i="15" s="1"/>
  <c r="AN142" i="15"/>
  <c r="S156" i="15"/>
  <c r="AN156" i="15" s="1"/>
  <c r="AM186" i="15"/>
  <c r="J204" i="15"/>
  <c r="AG171" i="15"/>
  <c r="AK186" i="15"/>
  <c r="H204" i="15"/>
  <c r="P192" i="15"/>
  <c r="AI171" i="15"/>
  <c r="AN144" i="15"/>
  <c r="S162" i="15"/>
  <c r="Q193" i="15"/>
  <c r="AL193" i="15" s="1"/>
  <c r="G200" i="15"/>
  <c r="G206" i="15" s="1"/>
  <c r="F193" i="15"/>
  <c r="P229" i="15"/>
  <c r="P313" i="15" s="1"/>
  <c r="K313" i="15"/>
  <c r="K355" i="15"/>
  <c r="J166" i="15"/>
  <c r="AM166" i="15" s="1"/>
  <c r="K220" i="15"/>
  <c r="K237" i="15" s="1"/>
  <c r="K195" i="15"/>
  <c r="U195" i="15" s="1"/>
  <c r="J158" i="15"/>
  <c r="J164" i="15" s="1"/>
  <c r="J154" i="15"/>
  <c r="AK226" i="15"/>
  <c r="H240" i="15"/>
  <c r="I192" i="15"/>
  <c r="AM184" i="15"/>
  <c r="J198" i="15"/>
  <c r="AG166" i="15"/>
  <c r="D152" i="15"/>
  <c r="AG152" i="15" s="1"/>
  <c r="E200" i="15"/>
  <c r="E206" i="15" s="1"/>
  <c r="S193" i="15"/>
  <c r="AN193" i="15" s="1"/>
  <c r="AI180" i="15"/>
  <c r="AI184" i="15"/>
  <c r="F198" i="15"/>
  <c r="AM180" i="15"/>
  <c r="H110" i="15"/>
  <c r="AK110" i="15" s="1"/>
  <c r="H124" i="15"/>
  <c r="AK124" i="15" s="1"/>
  <c r="H116" i="15"/>
  <c r="H122" i="15" s="1"/>
  <c r="H195" i="15"/>
  <c r="AK195" i="15" s="1"/>
  <c r="AG306" i="15"/>
  <c r="N166" i="15"/>
  <c r="N150" i="15"/>
  <c r="J192" i="15"/>
  <c r="E204" i="15"/>
  <c r="D228" i="15"/>
  <c r="D312" i="15" s="1"/>
  <c r="D204" i="15"/>
  <c r="AN180" i="15"/>
  <c r="AK184" i="15"/>
  <c r="H198" i="15"/>
  <c r="N237" i="15"/>
  <c r="N346" i="15"/>
  <c r="N363" i="15" s="1"/>
  <c r="N304" i="15"/>
  <c r="N321" i="15" s="1"/>
  <c r="F195" i="15"/>
  <c r="G229" i="15"/>
  <c r="G313" i="15" s="1"/>
  <c r="G199" i="15"/>
  <c r="P220" i="15"/>
  <c r="P195" i="15"/>
  <c r="T166" i="15"/>
  <c r="T150" i="15"/>
  <c r="U150" i="15" s="1"/>
  <c r="AS150" i="15" s="1"/>
  <c r="AI223" i="15"/>
  <c r="F238" i="15"/>
  <c r="AK173" i="15"/>
  <c r="H193" i="15"/>
  <c r="R150" i="15"/>
  <c r="O150" i="15"/>
  <c r="H192" i="15"/>
  <c r="AJ178" i="15"/>
  <c r="AJ145" i="15"/>
  <c r="O157" i="15"/>
  <c r="S150" i="15"/>
  <c r="F192" i="15"/>
  <c r="T158" i="15"/>
  <c r="T164" i="15" s="1"/>
  <c r="E193" i="15"/>
  <c r="I204" i="15"/>
  <c r="O162" i="15"/>
  <c r="P158" i="15"/>
  <c r="P164" i="15" s="1"/>
  <c r="R124" i="15"/>
  <c r="N157" i="15"/>
  <c r="I158" i="15"/>
  <c r="I164" i="15" s="1"/>
  <c r="J199" i="15"/>
  <c r="I166" i="15"/>
  <c r="O110" i="15"/>
  <c r="AJ110" i="15" s="1"/>
  <c r="AL229" i="15"/>
  <c r="AG178" i="15"/>
  <c r="D195" i="15"/>
  <c r="D192" i="15"/>
  <c r="AK180" i="15"/>
  <c r="AN145" i="15"/>
  <c r="S157" i="15"/>
  <c r="E229" i="15"/>
  <c r="E313" i="15" s="1"/>
  <c r="E199" i="15"/>
  <c r="E192" i="15"/>
  <c r="E208" i="15"/>
  <c r="AJ142" i="15"/>
  <c r="O156" i="15"/>
  <c r="T162" i="15"/>
  <c r="K192" i="15"/>
  <c r="K208" i="15"/>
  <c r="G208" i="15"/>
  <c r="G192" i="15"/>
  <c r="T152" i="15"/>
  <c r="U152" i="15" s="1"/>
  <c r="AS152" i="15" s="1"/>
  <c r="P152" i="15"/>
  <c r="Q150" i="15"/>
  <c r="K200" i="15"/>
  <c r="K206" i="15" s="1"/>
  <c r="J195" i="15"/>
  <c r="P150" i="15"/>
  <c r="P166" i="15"/>
  <c r="AI187" i="15"/>
  <c r="F199" i="15"/>
  <c r="P157" i="15"/>
  <c r="K199" i="15"/>
  <c r="G220" i="15"/>
  <c r="AI220" i="15" s="1"/>
  <c r="G195" i="15"/>
  <c r="R116" i="15"/>
  <c r="R122" i="15" s="1"/>
  <c r="S124" i="15"/>
  <c r="AN124" i="15" s="1"/>
  <c r="N229" i="15"/>
  <c r="E220" i="15"/>
  <c r="E195" i="15"/>
  <c r="F154" i="15"/>
  <c r="AI154" i="15" s="1"/>
  <c r="O124" i="15"/>
  <c r="AJ124" i="15" s="1"/>
  <c r="S112" i="15"/>
  <c r="AN112" i="15" s="1"/>
  <c r="AM171" i="15"/>
  <c r="AN129" i="15"/>
  <c r="AM183" i="15"/>
  <c r="AG348" i="15"/>
  <c r="AK187" i="15"/>
  <c r="AG184" i="15"/>
  <c r="AJ135" i="15"/>
  <c r="AL142" i="15"/>
  <c r="AI173" i="15"/>
  <c r="AG162" i="15"/>
  <c r="AG157" i="15"/>
  <c r="F304" i="15"/>
  <c r="F346" i="15"/>
  <c r="AK177" i="15"/>
  <c r="H219" i="15"/>
  <c r="AK219" i="15" s="1"/>
  <c r="S311" i="15"/>
  <c r="AL114" i="15"/>
  <c r="AL49" i="15"/>
  <c r="AL112" i="15"/>
  <c r="AL98" i="15"/>
  <c r="AG133" i="15"/>
  <c r="AM193" i="15"/>
  <c r="AM174" i="15"/>
  <c r="AJ130" i="15"/>
  <c r="AK197" i="15"/>
  <c r="AK183" i="15"/>
  <c r="AK172" i="15"/>
  <c r="AN173" i="15"/>
  <c r="AJ173" i="15"/>
  <c r="AK91" i="15"/>
  <c r="AN141" i="15"/>
  <c r="AK171" i="15"/>
  <c r="AK151" i="15"/>
  <c r="AI197" i="15"/>
  <c r="AI183" i="15"/>
  <c r="AG151" i="15"/>
  <c r="AN120" i="15"/>
  <c r="AN115" i="15"/>
  <c r="AM116" i="15"/>
  <c r="AM122" i="15"/>
  <c r="V155" i="15"/>
  <c r="AM155" i="15"/>
  <c r="AG150" i="15"/>
  <c r="AJ114" i="15"/>
  <c r="AL180" i="15"/>
  <c r="AL130" i="15"/>
  <c r="J220" i="15"/>
  <c r="J304" i="15" s="1"/>
  <c r="AM178" i="15"/>
  <c r="AG153" i="15"/>
  <c r="AM112" i="15"/>
  <c r="AK140" i="15"/>
  <c r="H182" i="15"/>
  <c r="AK182" i="15" s="1"/>
  <c r="S220" i="15"/>
  <c r="AN178" i="15"/>
  <c r="AJ111" i="15"/>
  <c r="AL120" i="15"/>
  <c r="AL115" i="15"/>
  <c r="AJ151" i="15"/>
  <c r="AN185" i="15"/>
  <c r="AL153" i="15"/>
  <c r="AL137" i="15"/>
  <c r="AG187" i="15"/>
  <c r="J313" i="15"/>
  <c r="AM229" i="15"/>
  <c r="AN108" i="15"/>
  <c r="AM150" i="15"/>
  <c r="AK80" i="15"/>
  <c r="AK74" i="15"/>
  <c r="AN74" i="15"/>
  <c r="AN80" i="15"/>
  <c r="AN110" i="15"/>
  <c r="AN91" i="15"/>
  <c r="AL144" i="15"/>
  <c r="AI186" i="15"/>
  <c r="AI174" i="15"/>
  <c r="AI152" i="15"/>
  <c r="AI133" i="15"/>
  <c r="AG172" i="15"/>
  <c r="AJ129" i="15"/>
  <c r="AJ153" i="15"/>
  <c r="AJ137" i="15"/>
  <c r="AN130" i="15"/>
  <c r="AN153" i="15"/>
  <c r="AN137" i="15"/>
  <c r="AK178" i="15"/>
  <c r="O181" i="15"/>
  <c r="AJ139" i="15"/>
  <c r="AI172" i="15"/>
  <c r="AJ112" i="15"/>
  <c r="AG122" i="15"/>
  <c r="AG116" i="15"/>
  <c r="AL129" i="15"/>
  <c r="O306" i="15"/>
  <c r="AJ180" i="15"/>
  <c r="AG173" i="15"/>
  <c r="AM162" i="15"/>
  <c r="AM157" i="15"/>
  <c r="AJ108" i="15"/>
  <c r="AJ120" i="15"/>
  <c r="AJ115" i="15"/>
  <c r="AI116" i="15"/>
  <c r="AI122" i="15"/>
  <c r="AK150" i="15"/>
  <c r="AI153" i="15"/>
  <c r="O183" i="15"/>
  <c r="AJ141" i="15"/>
  <c r="AG186" i="15"/>
  <c r="AG227" i="15"/>
  <c r="D353" i="15"/>
  <c r="AG353" i="15" s="1"/>
  <c r="D311" i="15"/>
  <c r="AG311" i="15" s="1"/>
  <c r="D219" i="15"/>
  <c r="AG219" i="15" s="1"/>
  <c r="AG177" i="15"/>
  <c r="AM173" i="15"/>
  <c r="AG174" i="15"/>
  <c r="AJ91" i="15"/>
  <c r="AG197" i="15"/>
  <c r="AG183" i="15"/>
  <c r="AJ74" i="15"/>
  <c r="AJ80" i="15"/>
  <c r="F215" i="15"/>
  <c r="F341" i="15" s="1"/>
  <c r="AM152" i="15"/>
  <c r="AM133" i="15"/>
  <c r="AG181" i="15"/>
  <c r="AL155" i="15"/>
  <c r="AL141" i="15"/>
  <c r="AL173" i="15"/>
  <c r="AK162" i="15"/>
  <c r="AK157" i="15"/>
  <c r="O186" i="15"/>
  <c r="AJ144" i="15"/>
  <c r="AM172" i="15"/>
  <c r="AL108" i="15"/>
  <c r="AM153" i="15"/>
  <c r="AI162" i="15"/>
  <c r="AI157" i="15"/>
  <c r="AL176" i="15"/>
  <c r="Q218" i="15"/>
  <c r="Q344" i="15" s="1"/>
  <c r="AL344" i="15" s="1"/>
  <c r="S181" i="15"/>
  <c r="AN139" i="15"/>
  <c r="AK227" i="15"/>
  <c r="H311" i="15"/>
  <c r="AK311" i="15" s="1"/>
  <c r="H353" i="15"/>
  <c r="AK353" i="15" s="1"/>
  <c r="AG282" i="15"/>
  <c r="G228" i="15"/>
  <c r="V178" i="15"/>
  <c r="AJ155" i="15"/>
  <c r="P183" i="15"/>
  <c r="P197" i="15" s="1"/>
  <c r="G225" i="15"/>
  <c r="R133" i="15"/>
  <c r="C184" i="15"/>
  <c r="C198" i="15" s="1"/>
  <c r="C259" i="15"/>
  <c r="C278" i="15" s="1"/>
  <c r="C158" i="15"/>
  <c r="N186" i="15"/>
  <c r="N204" i="15" s="1"/>
  <c r="R183" i="15"/>
  <c r="R197" i="15" s="1"/>
  <c r="U114" i="15"/>
  <c r="AS114" i="15" s="1"/>
  <c r="AI156" i="15"/>
  <c r="N183" i="15"/>
  <c r="N197" i="15" s="1"/>
  <c r="U193" i="15"/>
  <c r="F225" i="15"/>
  <c r="F239" i="15" s="1"/>
  <c r="AG156" i="15"/>
  <c r="AM156" i="15"/>
  <c r="K217" i="15"/>
  <c r="K259" i="15" s="1"/>
  <c r="AS166" i="15"/>
  <c r="J299" i="15"/>
  <c r="P186" i="15"/>
  <c r="P204" i="15" s="1"/>
  <c r="G213" i="15"/>
  <c r="D215" i="15"/>
  <c r="D235" i="15" s="1"/>
  <c r="T175" i="15"/>
  <c r="U133" i="15"/>
  <c r="AS133" i="15" s="1"/>
  <c r="J214" i="15"/>
  <c r="V172" i="15"/>
  <c r="K213" i="15"/>
  <c r="C183" i="15"/>
  <c r="C197" i="15" s="1"/>
  <c r="Q215" i="15"/>
  <c r="Q235" i="15" s="1"/>
  <c r="T171" i="15"/>
  <c r="AS149" i="15"/>
  <c r="U129" i="15"/>
  <c r="AS129" i="15" s="1"/>
  <c r="K214" i="15"/>
  <c r="N171" i="15"/>
  <c r="Q184" i="15"/>
  <c r="Q198" i="15" s="1"/>
  <c r="P215" i="15"/>
  <c r="I228" i="15"/>
  <c r="N175" i="15"/>
  <c r="N194" i="15" s="1"/>
  <c r="T184" i="15"/>
  <c r="T198" i="15" s="1"/>
  <c r="AS161" i="15"/>
  <c r="U142" i="15"/>
  <c r="AS142" i="15" s="1"/>
  <c r="V183" i="15"/>
  <c r="R171" i="15"/>
  <c r="G214" i="15"/>
  <c r="T183" i="15"/>
  <c r="U155" i="15"/>
  <c r="AS155" i="15" s="1"/>
  <c r="U141" i="15"/>
  <c r="AS141" i="15" s="1"/>
  <c r="P171" i="15"/>
  <c r="E228" i="15"/>
  <c r="P181" i="15"/>
  <c r="P196" i="15" s="1"/>
  <c r="C155" i="15"/>
  <c r="H213" i="15"/>
  <c r="Q171" i="15"/>
  <c r="K228" i="15"/>
  <c r="K246" i="15" s="1"/>
  <c r="N184" i="15"/>
  <c r="N198" i="15" s="1"/>
  <c r="I175" i="15"/>
  <c r="I194" i="15" s="1"/>
  <c r="P175" i="15"/>
  <c r="Q306" i="15"/>
  <c r="Q172" i="15"/>
  <c r="Q348" i="15"/>
  <c r="K225" i="15"/>
  <c r="K239" i="15" s="1"/>
  <c r="F307" i="15"/>
  <c r="AI307" i="15" s="1"/>
  <c r="F214" i="15"/>
  <c r="G217" i="15"/>
  <c r="G259" i="15" s="1"/>
  <c r="T186" i="15"/>
  <c r="U144" i="15"/>
  <c r="AS144" i="15" s="1"/>
  <c r="P184" i="15"/>
  <c r="P198" i="15" s="1"/>
  <c r="E215" i="15"/>
  <c r="E235" i="15" s="1"/>
  <c r="T181" i="15"/>
  <c r="T196" i="15" s="1"/>
  <c r="U139" i="15"/>
  <c r="AS139" i="15" s="1"/>
  <c r="R184" i="15"/>
  <c r="R198" i="15" s="1"/>
  <c r="N172" i="15"/>
  <c r="V150" i="15"/>
  <c r="I215" i="15"/>
  <c r="I235" i="15" s="1"/>
  <c r="E217" i="15"/>
  <c r="E259" i="15" s="1"/>
  <c r="C262" i="15"/>
  <c r="C237" i="15"/>
  <c r="C255" i="15"/>
  <c r="C256" i="15"/>
  <c r="C234" i="15"/>
  <c r="AO220" i="15"/>
  <c r="J225" i="15"/>
  <c r="AO218" i="15"/>
  <c r="U153" i="15"/>
  <c r="AS153" i="15" s="1"/>
  <c r="S186" i="15"/>
  <c r="S183" i="15"/>
  <c r="S197" i="15" s="1"/>
  <c r="R355" i="15"/>
  <c r="H229" i="15"/>
  <c r="S133" i="15"/>
  <c r="S166" i="15" s="1"/>
  <c r="T227" i="15"/>
  <c r="AN227" i="15" s="1"/>
  <c r="U185" i="15"/>
  <c r="AS185" i="15" s="1"/>
  <c r="V110" i="15"/>
  <c r="H310" i="15"/>
  <c r="Y270" i="15"/>
  <c r="AO228" i="15"/>
  <c r="AP225" i="15"/>
  <c r="Z267" i="15"/>
  <c r="Q177" i="15"/>
  <c r="AL177" i="15" s="1"/>
  <c r="F228" i="15"/>
  <c r="AO219" i="15"/>
  <c r="Y261" i="15"/>
  <c r="D175" i="15"/>
  <c r="D208" i="15" s="1"/>
  <c r="AO226" i="15"/>
  <c r="Y268" i="15"/>
  <c r="AO223" i="15"/>
  <c r="Y265" i="15"/>
  <c r="AA265" i="15" s="1"/>
  <c r="AQ265" i="15" s="1"/>
  <c r="S346" i="15"/>
  <c r="P306" i="15"/>
  <c r="AP217" i="15"/>
  <c r="Z259" i="15"/>
  <c r="AN188" i="15"/>
  <c r="H306" i="15"/>
  <c r="O215" i="15"/>
  <c r="O235" i="15" s="1"/>
  <c r="J306" i="15"/>
  <c r="V180" i="15"/>
  <c r="I306" i="15"/>
  <c r="I322" i="15" s="1"/>
  <c r="U145" i="15"/>
  <c r="AS145" i="15" s="1"/>
  <c r="T187" i="15"/>
  <c r="O133" i="15"/>
  <c r="O152" i="15" s="1"/>
  <c r="Q179" i="15"/>
  <c r="Q195" i="15" s="1"/>
  <c r="AO215" i="15"/>
  <c r="Y257" i="15"/>
  <c r="J175" i="15"/>
  <c r="J194" i="15" s="1"/>
  <c r="V133" i="15"/>
  <c r="AA177" i="15"/>
  <c r="AQ177" i="15" s="1"/>
  <c r="Z219" i="15"/>
  <c r="AP177" i="15"/>
  <c r="AP220" i="15"/>
  <c r="Z262" i="15"/>
  <c r="AA262" i="15" s="1"/>
  <c r="AQ262" i="15" s="1"/>
  <c r="AA220" i="15"/>
  <c r="AQ220" i="15" s="1"/>
  <c r="AP227" i="15"/>
  <c r="AA227" i="15"/>
  <c r="AQ227" i="15" s="1"/>
  <c r="Z269" i="15"/>
  <c r="V114" i="15"/>
  <c r="V153" i="15"/>
  <c r="D213" i="15"/>
  <c r="H228" i="15"/>
  <c r="O172" i="15"/>
  <c r="S176" i="15"/>
  <c r="AN176" i="15" s="1"/>
  <c r="Y258" i="15"/>
  <c r="AO216" i="15"/>
  <c r="AA173" i="15"/>
  <c r="AQ173" i="15" s="1"/>
  <c r="Z215" i="15"/>
  <c r="AP173" i="15"/>
  <c r="AP229" i="15"/>
  <c r="AA229" i="15"/>
  <c r="AQ229" i="15" s="1"/>
  <c r="Z271" i="15"/>
  <c r="U188" i="15"/>
  <c r="AS188" i="15" s="1"/>
  <c r="V229" i="15"/>
  <c r="J355" i="15"/>
  <c r="Q183" i="15"/>
  <c r="Q197" i="15" s="1"/>
  <c r="AA180" i="15"/>
  <c r="AQ180" i="15" s="1"/>
  <c r="Z222" i="15"/>
  <c r="AA222" i="15" s="1"/>
  <c r="AQ222" i="15" s="1"/>
  <c r="AP180" i="15"/>
  <c r="K215" i="15"/>
  <c r="O187" i="15"/>
  <c r="S140" i="15"/>
  <c r="S154" i="15" s="1"/>
  <c r="O176" i="15"/>
  <c r="AJ176" i="15" s="1"/>
  <c r="C257" i="15"/>
  <c r="C277" i="15" s="1"/>
  <c r="J213" i="15"/>
  <c r="V171" i="15"/>
  <c r="I220" i="15"/>
  <c r="I237" i="15" s="1"/>
  <c r="AP224" i="15"/>
  <c r="Z266" i="15"/>
  <c r="U116" i="15"/>
  <c r="AS116" i="15" s="1"/>
  <c r="AS122" i="15"/>
  <c r="AP179" i="15"/>
  <c r="Z221" i="15"/>
  <c r="AA179" i="15"/>
  <c r="AQ179" i="15" s="1"/>
  <c r="R215" i="15"/>
  <c r="R235" i="15" s="1"/>
  <c r="T308" i="15"/>
  <c r="U308" i="15" s="1"/>
  <c r="AS308" i="15" s="1"/>
  <c r="U182" i="15"/>
  <c r="AS182" i="15" s="1"/>
  <c r="D218" i="15"/>
  <c r="G215" i="15"/>
  <c r="G235" i="15" s="1"/>
  <c r="V188" i="15"/>
  <c r="D223" i="15"/>
  <c r="D238" i="15" s="1"/>
  <c r="S171" i="15"/>
  <c r="D226" i="15"/>
  <c r="D240" i="15" s="1"/>
  <c r="S353" i="15"/>
  <c r="AO182" i="15"/>
  <c r="Y224" i="15"/>
  <c r="AA224" i="15" s="1"/>
  <c r="AQ224" i="15" s="1"/>
  <c r="I214" i="15"/>
  <c r="AP184" i="15"/>
  <c r="AA184" i="15"/>
  <c r="AQ184" i="15" s="1"/>
  <c r="Z226" i="15"/>
  <c r="U221" i="15"/>
  <c r="AS221" i="15" s="1"/>
  <c r="U263" i="15"/>
  <c r="AS263" i="15" s="1"/>
  <c r="U178" i="15"/>
  <c r="AS178" i="15" s="1"/>
  <c r="T220" i="15"/>
  <c r="S177" i="15"/>
  <c r="V157" i="15"/>
  <c r="J221" i="15"/>
  <c r="V179" i="15"/>
  <c r="H221" i="15"/>
  <c r="E226" i="15"/>
  <c r="E240" i="15" s="1"/>
  <c r="AP230" i="15"/>
  <c r="Z272" i="15"/>
  <c r="E225" i="15"/>
  <c r="E239" i="15" s="1"/>
  <c r="H223" i="15"/>
  <c r="AO175" i="15"/>
  <c r="Y217" i="15"/>
  <c r="P214" i="15"/>
  <c r="I229" i="15"/>
  <c r="F227" i="15"/>
  <c r="F213" i="15"/>
  <c r="D308" i="15"/>
  <c r="AG308" i="15" s="1"/>
  <c r="U218" i="15"/>
  <c r="AS218" i="15" s="1"/>
  <c r="T302" i="15"/>
  <c r="H225" i="15"/>
  <c r="H239" i="15" s="1"/>
  <c r="O220" i="15"/>
  <c r="AP265" i="15"/>
  <c r="Z307" i="15"/>
  <c r="E214" i="15"/>
  <c r="H133" i="15"/>
  <c r="E223" i="15"/>
  <c r="E238" i="15" s="1"/>
  <c r="U120" i="15"/>
  <c r="AS120" i="15" s="1"/>
  <c r="U115" i="15"/>
  <c r="AS115" i="15" s="1"/>
  <c r="D225" i="15"/>
  <c r="D239" i="15" s="1"/>
  <c r="S179" i="15"/>
  <c r="S195" i="15" s="1"/>
  <c r="O342" i="15"/>
  <c r="AJ342" i="15" s="1"/>
  <c r="K306" i="15"/>
  <c r="K322" i="15" s="1"/>
  <c r="F306" i="15"/>
  <c r="V173" i="15"/>
  <c r="F313" i="15"/>
  <c r="I356" i="15"/>
  <c r="AK356" i="15" s="1"/>
  <c r="C270" i="15"/>
  <c r="C283" i="15" s="1"/>
  <c r="C288" i="15" s="1"/>
  <c r="U130" i="15"/>
  <c r="AS130" i="15" s="1"/>
  <c r="T172" i="15"/>
  <c r="D229" i="15"/>
  <c r="Q91" i="15"/>
  <c r="S184" i="15"/>
  <c r="S198" i="15" s="1"/>
  <c r="O182" i="15"/>
  <c r="V184" i="15"/>
  <c r="J226" i="15"/>
  <c r="H215" i="15"/>
  <c r="H235" i="15" s="1"/>
  <c r="F175" i="15"/>
  <c r="F194" i="15" s="1"/>
  <c r="V174" i="15"/>
  <c r="P177" i="15"/>
  <c r="F303" i="15"/>
  <c r="AI303" i="15" s="1"/>
  <c r="V120" i="15"/>
  <c r="S215" i="15"/>
  <c r="S235" i="15" s="1"/>
  <c r="F226" i="15"/>
  <c r="AO262" i="15"/>
  <c r="Y304" i="15"/>
  <c r="O185" i="15"/>
  <c r="AJ185" i="15" s="1"/>
  <c r="Q181" i="15"/>
  <c r="AL181" i="15" s="1"/>
  <c r="H220" i="15"/>
  <c r="V116" i="15"/>
  <c r="AO260" i="15"/>
  <c r="Y302" i="15"/>
  <c r="Q140" i="15"/>
  <c r="Q154" i="15" s="1"/>
  <c r="N306" i="15"/>
  <c r="N322" i="15" s="1"/>
  <c r="AP214" i="15"/>
  <c r="AA214" i="15"/>
  <c r="AQ214" i="15" s="1"/>
  <c r="Z256" i="15"/>
  <c r="AP186" i="15"/>
  <c r="Z228" i="15"/>
  <c r="J228" i="15"/>
  <c r="J246" i="15" s="1"/>
  <c r="V186" i="15"/>
  <c r="F182" i="15"/>
  <c r="AI182" i="15" s="1"/>
  <c r="T177" i="15"/>
  <c r="U135" i="15"/>
  <c r="AS135" i="15" s="1"/>
  <c r="T215" i="15"/>
  <c r="T235" i="15" s="1"/>
  <c r="U173" i="15"/>
  <c r="AS173" i="15" s="1"/>
  <c r="Q304" i="15"/>
  <c r="O171" i="15"/>
  <c r="AO229" i="15"/>
  <c r="Y271" i="15"/>
  <c r="U270" i="15"/>
  <c r="AS270" i="15" s="1"/>
  <c r="S172" i="15"/>
  <c r="O184" i="15"/>
  <c r="V112" i="15"/>
  <c r="AO214" i="15"/>
  <c r="Y256" i="15"/>
  <c r="U216" i="15"/>
  <c r="AS216" i="15" s="1"/>
  <c r="R186" i="15"/>
  <c r="AA216" i="15"/>
  <c r="AQ216" i="15" s="1"/>
  <c r="Z258" i="15"/>
  <c r="AP216" i="15"/>
  <c r="C264" i="15"/>
  <c r="C280" i="15" s="1"/>
  <c r="AA176" i="15"/>
  <c r="AQ176" i="15" s="1"/>
  <c r="Z218" i="15"/>
  <c r="AP176" i="15"/>
  <c r="AO221" i="15"/>
  <c r="Y263" i="15"/>
  <c r="Q186" i="15"/>
  <c r="O177" i="15"/>
  <c r="H218" i="15"/>
  <c r="AK218" i="15" s="1"/>
  <c r="J227" i="15"/>
  <c r="V185" i="15"/>
  <c r="U268" i="15"/>
  <c r="AS268" i="15" s="1"/>
  <c r="I225" i="15"/>
  <c r="I239" i="15" s="1"/>
  <c r="AO222" i="15"/>
  <c r="Y264" i="15"/>
  <c r="R172" i="15"/>
  <c r="AA225" i="15"/>
  <c r="AQ225" i="15" s="1"/>
  <c r="AO225" i="15"/>
  <c r="Y267" i="15"/>
  <c r="AG280" i="15"/>
  <c r="N215" i="15"/>
  <c r="N235" i="15" s="1"/>
  <c r="F221" i="15"/>
  <c r="AI221" i="15" s="1"/>
  <c r="I303" i="15"/>
  <c r="AO188" i="15"/>
  <c r="Y230" i="15"/>
  <c r="D220" i="15"/>
  <c r="I213" i="15"/>
  <c r="D214" i="15"/>
  <c r="E213" i="15"/>
  <c r="H214" i="15"/>
  <c r="J182" i="15"/>
  <c r="AM182" i="15" s="1"/>
  <c r="V140" i="15"/>
  <c r="S187" i="15"/>
  <c r="O179" i="15"/>
  <c r="O195" i="15" s="1"/>
  <c r="U112" i="15"/>
  <c r="AS112" i="15" s="1"/>
  <c r="AJ188" i="15"/>
  <c r="AO227" i="15"/>
  <c r="Y269" i="15"/>
  <c r="U151" i="15"/>
  <c r="AS151" i="15" s="1"/>
  <c r="G306" i="15"/>
  <c r="G322" i="15" s="1"/>
  <c r="S306" i="15"/>
  <c r="Q313" i="15"/>
  <c r="AA186" i="15"/>
  <c r="AQ186" i="15" s="1"/>
  <c r="R313" i="15"/>
  <c r="T305" i="15"/>
  <c r="U305" i="15" s="1"/>
  <c r="AS305" i="15" s="1"/>
  <c r="K348" i="15"/>
  <c r="K364" i="15" s="1"/>
  <c r="AA223" i="15"/>
  <c r="AQ223" i="15" s="1"/>
  <c r="D305" i="15"/>
  <c r="AG305" i="15" s="1"/>
  <c r="AF4" i="15"/>
  <c r="AF46" i="15" s="1"/>
  <c r="AF88" i="15" s="1"/>
  <c r="AF130" i="15" s="1"/>
  <c r="AF172" i="15" s="1"/>
  <c r="AF214" i="15" s="1"/>
  <c r="AF256" i="15" s="1"/>
  <c r="AF298" i="15" s="1"/>
  <c r="AF340" i="15" s="1"/>
  <c r="AF5" i="15"/>
  <c r="AF47" i="15" s="1"/>
  <c r="AF89" i="15" s="1"/>
  <c r="AF131" i="15" s="1"/>
  <c r="AF173" i="15" s="1"/>
  <c r="AF215" i="15" s="1"/>
  <c r="AF257" i="15" s="1"/>
  <c r="AF299" i="15" s="1"/>
  <c r="AF341" i="15" s="1"/>
  <c r="AF6" i="15"/>
  <c r="AF48" i="15" s="1"/>
  <c r="AF90" i="15" s="1"/>
  <c r="AF132" i="15" s="1"/>
  <c r="AF174" i="15" s="1"/>
  <c r="AF216" i="15" s="1"/>
  <c r="AF258" i="15" s="1"/>
  <c r="AF300" i="15" s="1"/>
  <c r="AF342" i="15" s="1"/>
  <c r="AF7" i="15"/>
  <c r="AF49" i="15" s="1"/>
  <c r="AF91" i="15" s="1"/>
  <c r="AF133" i="15" s="1"/>
  <c r="AF175" i="15" s="1"/>
  <c r="AF217" i="15" s="1"/>
  <c r="AF259" i="15" s="1"/>
  <c r="AF301" i="15" s="1"/>
  <c r="AF343" i="15" s="1"/>
  <c r="AF8" i="15"/>
  <c r="AF50" i="15" s="1"/>
  <c r="AF92" i="15" s="1"/>
  <c r="AF134" i="15" s="1"/>
  <c r="AF176" i="15" s="1"/>
  <c r="AF218" i="15" s="1"/>
  <c r="AF260" i="15" s="1"/>
  <c r="AF302" i="15" s="1"/>
  <c r="AF344" i="15" s="1"/>
  <c r="AF9" i="15"/>
  <c r="AF51" i="15" s="1"/>
  <c r="AF93" i="15" s="1"/>
  <c r="AF135" i="15" s="1"/>
  <c r="AF177" i="15" s="1"/>
  <c r="AF219" i="15" s="1"/>
  <c r="AF261" i="15" s="1"/>
  <c r="AF303" i="15" s="1"/>
  <c r="AF345" i="15" s="1"/>
  <c r="AF10" i="15"/>
  <c r="AF52" i="15" s="1"/>
  <c r="AF94" i="15" s="1"/>
  <c r="AF136" i="15" s="1"/>
  <c r="AF178" i="15" s="1"/>
  <c r="AF220" i="15" s="1"/>
  <c r="AF262" i="15" s="1"/>
  <c r="AF304" i="15" s="1"/>
  <c r="AF346" i="15" s="1"/>
  <c r="AF11" i="15"/>
  <c r="AF53" i="15" s="1"/>
  <c r="AF95" i="15" s="1"/>
  <c r="AF137" i="15" s="1"/>
  <c r="AF179" i="15" s="1"/>
  <c r="AF221" i="15" s="1"/>
  <c r="AF263" i="15" s="1"/>
  <c r="AF305" i="15" s="1"/>
  <c r="AF347" i="15" s="1"/>
  <c r="AF12" i="15"/>
  <c r="AF54" i="15" s="1"/>
  <c r="AF96" i="15" s="1"/>
  <c r="AF138" i="15" s="1"/>
  <c r="AF180" i="15" s="1"/>
  <c r="AF222" i="15" s="1"/>
  <c r="AF264" i="15" s="1"/>
  <c r="AF306" i="15" s="1"/>
  <c r="AF348" i="15" s="1"/>
  <c r="AF13" i="15"/>
  <c r="AF55" i="15" s="1"/>
  <c r="AF97" i="15" s="1"/>
  <c r="AF139" i="15" s="1"/>
  <c r="AF181" i="15" s="1"/>
  <c r="AF223" i="15" s="1"/>
  <c r="AF265" i="15" s="1"/>
  <c r="AF307" i="15" s="1"/>
  <c r="AF349" i="15" s="1"/>
  <c r="AF14" i="15"/>
  <c r="AF56" i="15" s="1"/>
  <c r="AF98" i="15" s="1"/>
  <c r="AF140" i="15" s="1"/>
  <c r="AF182" i="15" s="1"/>
  <c r="AF224" i="15" s="1"/>
  <c r="AF266" i="15" s="1"/>
  <c r="AF308" i="15" s="1"/>
  <c r="AF350" i="15" s="1"/>
  <c r="AF15" i="15"/>
  <c r="AF57" i="15" s="1"/>
  <c r="AF99" i="15" s="1"/>
  <c r="AF141" i="15" s="1"/>
  <c r="AF183" i="15" s="1"/>
  <c r="AF225" i="15" s="1"/>
  <c r="AF267" i="15" s="1"/>
  <c r="AF309" i="15" s="1"/>
  <c r="AF351" i="15" s="1"/>
  <c r="AF16" i="15"/>
  <c r="AF58" i="15" s="1"/>
  <c r="AF100" i="15" s="1"/>
  <c r="AF142" i="15" s="1"/>
  <c r="AF184" i="15" s="1"/>
  <c r="AF226" i="15" s="1"/>
  <c r="AF268" i="15" s="1"/>
  <c r="AF310" i="15" s="1"/>
  <c r="AF352" i="15" s="1"/>
  <c r="AF17" i="15"/>
  <c r="AF59" i="15" s="1"/>
  <c r="AF101" i="15" s="1"/>
  <c r="AF143" i="15" s="1"/>
  <c r="AF185" i="15" s="1"/>
  <c r="AF227" i="15" s="1"/>
  <c r="AF269" i="15" s="1"/>
  <c r="AF311" i="15" s="1"/>
  <c r="AF353" i="15" s="1"/>
  <c r="AF18" i="15"/>
  <c r="AF60" i="15" s="1"/>
  <c r="AF102" i="15" s="1"/>
  <c r="AF144" i="15" s="1"/>
  <c r="AF186" i="15" s="1"/>
  <c r="AF228" i="15" s="1"/>
  <c r="AF270" i="15" s="1"/>
  <c r="AF312" i="15" s="1"/>
  <c r="AF354" i="15" s="1"/>
  <c r="AF19" i="15"/>
  <c r="AF61" i="15" s="1"/>
  <c r="AF103" i="15" s="1"/>
  <c r="AF145" i="15" s="1"/>
  <c r="AF187" i="15" s="1"/>
  <c r="AF229" i="15" s="1"/>
  <c r="AF271" i="15" s="1"/>
  <c r="AF313" i="15" s="1"/>
  <c r="AF355" i="15" s="1"/>
  <c r="AF20" i="15"/>
  <c r="AF62" i="15" s="1"/>
  <c r="AF104" i="15" s="1"/>
  <c r="AF146" i="15" s="1"/>
  <c r="AF188" i="15" s="1"/>
  <c r="AF230" i="15" s="1"/>
  <c r="AF272" i="15" s="1"/>
  <c r="AF314" i="15" s="1"/>
  <c r="AF356" i="15" s="1"/>
  <c r="AF21" i="15"/>
  <c r="AF22" i="15"/>
  <c r="AF23" i="15"/>
  <c r="AF65" i="15" s="1"/>
  <c r="AF107" i="15" s="1"/>
  <c r="AF149" i="15" s="1"/>
  <c r="AF191" i="15" s="1"/>
  <c r="AF233" i="15" s="1"/>
  <c r="AF275" i="15" s="1"/>
  <c r="AF317" i="15" s="1"/>
  <c r="AF359" i="15" s="1"/>
  <c r="AF24" i="15"/>
  <c r="AF66" i="15" s="1"/>
  <c r="AF108" i="15" s="1"/>
  <c r="AF150" i="15" s="1"/>
  <c r="AF192" i="15" s="1"/>
  <c r="AF234" i="15" s="1"/>
  <c r="AF276" i="15" s="1"/>
  <c r="AF318" i="15" s="1"/>
  <c r="AF360" i="15" s="1"/>
  <c r="AF25" i="15"/>
  <c r="AF67" i="15" s="1"/>
  <c r="AF109" i="15" s="1"/>
  <c r="AF151" i="15" s="1"/>
  <c r="AF193" i="15" s="1"/>
  <c r="AF235" i="15" s="1"/>
  <c r="AF277" i="15" s="1"/>
  <c r="AF319" i="15" s="1"/>
  <c r="AF361" i="15" s="1"/>
  <c r="AF26" i="15"/>
  <c r="AF68" i="15" s="1"/>
  <c r="AF110" i="15" s="1"/>
  <c r="AF152" i="15" s="1"/>
  <c r="AF194" i="15" s="1"/>
  <c r="AF236" i="15" s="1"/>
  <c r="AF278" i="15" s="1"/>
  <c r="AF320" i="15" s="1"/>
  <c r="AF362" i="15" s="1"/>
  <c r="AF27" i="15"/>
  <c r="AF69" i="15" s="1"/>
  <c r="AF111" i="15" s="1"/>
  <c r="AF153" i="15" s="1"/>
  <c r="AF195" i="15" s="1"/>
  <c r="AF237" i="15" s="1"/>
  <c r="AF279" i="15" s="1"/>
  <c r="AF321" i="15" s="1"/>
  <c r="AF363" i="15" s="1"/>
  <c r="AF28" i="15"/>
  <c r="AF70" i="15" s="1"/>
  <c r="AF112" i="15" s="1"/>
  <c r="AF154" i="15" s="1"/>
  <c r="AF196" i="15" s="1"/>
  <c r="AF238" i="15" s="1"/>
  <c r="AF280" i="15" s="1"/>
  <c r="AF322" i="15" s="1"/>
  <c r="AF364" i="15" s="1"/>
  <c r="AF29" i="15"/>
  <c r="AF71" i="15" s="1"/>
  <c r="AF113" i="15" s="1"/>
  <c r="AF155" i="15" s="1"/>
  <c r="AF197" i="15" s="1"/>
  <c r="AF239" i="15" s="1"/>
  <c r="AF281" i="15" s="1"/>
  <c r="AF323" i="15" s="1"/>
  <c r="AF365" i="15" s="1"/>
  <c r="AF30" i="15"/>
  <c r="AF72" i="15" s="1"/>
  <c r="AF114" i="15" s="1"/>
  <c r="AF156" i="15" s="1"/>
  <c r="AF198" i="15" s="1"/>
  <c r="AF240" i="15" s="1"/>
  <c r="AF282" i="15" s="1"/>
  <c r="AF324" i="15" s="1"/>
  <c r="AF366" i="15" s="1"/>
  <c r="AF31" i="15"/>
  <c r="AF73" i="15" s="1"/>
  <c r="AF115" i="15" s="1"/>
  <c r="AF157" i="15" s="1"/>
  <c r="AF199" i="15" s="1"/>
  <c r="AF241" i="15" s="1"/>
  <c r="AF283" i="15" s="1"/>
  <c r="AF325" i="15" s="1"/>
  <c r="AF367" i="15" s="1"/>
  <c r="AF32" i="15"/>
  <c r="AF74" i="15" s="1"/>
  <c r="AF116" i="15" s="1"/>
  <c r="AF158" i="15" s="1"/>
  <c r="AF200" i="15" s="1"/>
  <c r="AF242" i="15" s="1"/>
  <c r="AF284" i="15" s="1"/>
  <c r="AF326" i="15" s="1"/>
  <c r="AF368" i="15" s="1"/>
  <c r="AF33" i="15"/>
  <c r="AF75" i="15" s="1"/>
  <c r="AF117" i="15" s="1"/>
  <c r="AF159" i="15" s="1"/>
  <c r="AF201" i="15" s="1"/>
  <c r="AF243" i="15" s="1"/>
  <c r="AF285" i="15" s="1"/>
  <c r="AF327" i="15" s="1"/>
  <c r="AF369" i="15" s="1"/>
  <c r="AF34" i="15"/>
  <c r="AF76" i="15" s="1"/>
  <c r="AF118" i="15" s="1"/>
  <c r="AF160" i="15" s="1"/>
  <c r="AF202" i="15" s="1"/>
  <c r="AF244" i="15" s="1"/>
  <c r="AF286" i="15" s="1"/>
  <c r="AF328" i="15" s="1"/>
  <c r="AF370" i="15" s="1"/>
  <c r="AF35" i="15"/>
  <c r="AF77" i="15" s="1"/>
  <c r="AF119" i="15" s="1"/>
  <c r="AF161" i="15" s="1"/>
  <c r="AF203" i="15" s="1"/>
  <c r="AF245" i="15" s="1"/>
  <c r="AF287" i="15" s="1"/>
  <c r="AF329" i="15" s="1"/>
  <c r="AF371" i="15" s="1"/>
  <c r="AF36" i="15"/>
  <c r="AF78" i="15" s="1"/>
  <c r="AF120" i="15" s="1"/>
  <c r="AF162" i="15" s="1"/>
  <c r="AF204" i="15" s="1"/>
  <c r="AF246" i="15" s="1"/>
  <c r="AF288" i="15" s="1"/>
  <c r="AF330" i="15" s="1"/>
  <c r="AF372" i="15" s="1"/>
  <c r="AF37" i="15"/>
  <c r="AF79" i="15" s="1"/>
  <c r="AF121" i="15" s="1"/>
  <c r="AF163" i="15" s="1"/>
  <c r="AF205" i="15" s="1"/>
  <c r="AF247" i="15" s="1"/>
  <c r="AF289" i="15" s="1"/>
  <c r="AF331" i="15" s="1"/>
  <c r="AF373" i="15" s="1"/>
  <c r="AF38" i="15"/>
  <c r="AF80" i="15" s="1"/>
  <c r="AF122" i="15" s="1"/>
  <c r="AF164" i="15" s="1"/>
  <c r="AF206" i="15" s="1"/>
  <c r="AF248" i="15" s="1"/>
  <c r="AF290" i="15" s="1"/>
  <c r="AF332" i="15" s="1"/>
  <c r="AF374" i="15" s="1"/>
  <c r="AF39" i="15"/>
  <c r="AF81" i="15" s="1"/>
  <c r="AF123" i="15" s="1"/>
  <c r="AF165" i="15" s="1"/>
  <c r="AF207" i="15" s="1"/>
  <c r="AF249" i="15" s="1"/>
  <c r="AF291" i="15" s="1"/>
  <c r="AF333" i="15" s="1"/>
  <c r="AF375" i="15" s="1"/>
  <c r="AF40" i="15"/>
  <c r="AF82" i="15" s="1"/>
  <c r="AF124" i="15" s="1"/>
  <c r="AF166" i="15" s="1"/>
  <c r="AF208" i="15" s="1"/>
  <c r="AF250" i="15" s="1"/>
  <c r="AF292" i="15" s="1"/>
  <c r="AF334" i="15" s="1"/>
  <c r="AF376" i="15" s="1"/>
  <c r="AF3" i="15"/>
  <c r="AF45" i="15" s="1"/>
  <c r="AF87" i="15" s="1"/>
  <c r="AF129" i="15" s="1"/>
  <c r="AF171" i="15" s="1"/>
  <c r="AF213" i="15" s="1"/>
  <c r="AF255" i="15" s="1"/>
  <c r="AF297" i="15" s="1"/>
  <c r="AF339" i="15" s="1"/>
  <c r="AP48" i="15"/>
  <c r="AO49" i="15"/>
  <c r="AP49" i="15"/>
  <c r="AO52" i="15"/>
  <c r="AP54" i="15"/>
  <c r="AO57" i="15"/>
  <c r="AO59" i="15"/>
  <c r="AO60" i="15"/>
  <c r="AP60" i="15"/>
  <c r="AP62" i="15"/>
  <c r="AO20" i="15"/>
  <c r="AF44" i="15"/>
  <c r="AF86" i="15" s="1"/>
  <c r="AF128" i="15" s="1"/>
  <c r="AF170" i="15" s="1"/>
  <c r="AF212" i="15" s="1"/>
  <c r="AF254" i="15" s="1"/>
  <c r="AF296" i="15" s="1"/>
  <c r="AO46" i="15"/>
  <c r="AP46" i="15"/>
  <c r="AO47" i="15"/>
  <c r="AP47" i="15"/>
  <c r="AO48" i="15"/>
  <c r="AO50" i="15"/>
  <c r="AP50" i="15"/>
  <c r="AO51" i="15"/>
  <c r="AP51" i="15"/>
  <c r="AP52" i="15"/>
  <c r="AO53" i="15"/>
  <c r="AP53" i="15"/>
  <c r="AO54" i="15"/>
  <c r="AO55" i="15"/>
  <c r="AP55" i="15"/>
  <c r="AO56" i="15"/>
  <c r="AP56" i="15"/>
  <c r="AP57" i="15"/>
  <c r="AO58" i="15"/>
  <c r="AP58" i="15"/>
  <c r="AP59" i="15"/>
  <c r="AO61" i="15"/>
  <c r="AO62" i="15"/>
  <c r="Z45" i="15"/>
  <c r="Y45" i="15"/>
  <c r="B45" i="15"/>
  <c r="A318" i="15"/>
  <c r="A360" i="15" s="1"/>
  <c r="A380" i="15" s="1"/>
  <c r="A319" i="15"/>
  <c r="A361" i="15" s="1"/>
  <c r="A381" i="15" s="1"/>
  <c r="A320" i="15"/>
  <c r="A362" i="15" s="1"/>
  <c r="A382" i="15" s="1"/>
  <c r="A321" i="15"/>
  <c r="A363" i="15" s="1"/>
  <c r="A383" i="15" s="1"/>
  <c r="A322" i="15"/>
  <c r="A364" i="15" s="1"/>
  <c r="A384" i="15" s="1"/>
  <c r="A323" i="15"/>
  <c r="A365" i="15" s="1"/>
  <c r="A385" i="15" s="1"/>
  <c r="A324" i="15"/>
  <c r="A366" i="15" s="1"/>
  <c r="A386" i="15" s="1"/>
  <c r="A325" i="15"/>
  <c r="A367" i="15" s="1"/>
  <c r="A387" i="15" s="1"/>
  <c r="A326" i="15"/>
  <c r="A368" i="15" s="1"/>
  <c r="A388" i="15" s="1"/>
  <c r="A327" i="15"/>
  <c r="A369" i="15" s="1"/>
  <c r="A389" i="15" s="1"/>
  <c r="A328" i="15"/>
  <c r="A370" i="15" s="1"/>
  <c r="A390" i="15" s="1"/>
  <c r="A329" i="15"/>
  <c r="A371" i="15" s="1"/>
  <c r="A391" i="15" s="1"/>
  <c r="A330" i="15"/>
  <c r="A372" i="15" s="1"/>
  <c r="A392" i="15" s="1"/>
  <c r="A331" i="15"/>
  <c r="A373" i="15" s="1"/>
  <c r="A393" i="15" s="1"/>
  <c r="A332" i="15"/>
  <c r="A374" i="15" s="1"/>
  <c r="A394" i="15" s="1"/>
  <c r="A333" i="15"/>
  <c r="A375" i="15" s="1"/>
  <c r="A395" i="15" s="1"/>
  <c r="A334" i="15"/>
  <c r="A376" i="15" s="1"/>
  <c r="A396" i="15" s="1"/>
  <c r="L46" i="15"/>
  <c r="M46" i="15"/>
  <c r="L47" i="15"/>
  <c r="M47" i="15"/>
  <c r="L48" i="15"/>
  <c r="M48" i="15"/>
  <c r="L49" i="15"/>
  <c r="M49" i="15"/>
  <c r="L50" i="15"/>
  <c r="M50" i="15"/>
  <c r="AH50" i="15" s="1"/>
  <c r="L51" i="15"/>
  <c r="M51" i="15"/>
  <c r="AH51" i="15" s="1"/>
  <c r="L52" i="15"/>
  <c r="M52" i="15"/>
  <c r="V53" i="15"/>
  <c r="L53" i="15"/>
  <c r="M53" i="15"/>
  <c r="AH53" i="15" s="1"/>
  <c r="L54" i="15"/>
  <c r="L55" i="15"/>
  <c r="M55" i="15"/>
  <c r="L56" i="15"/>
  <c r="M56" i="15"/>
  <c r="AH56" i="15" s="1"/>
  <c r="L57" i="15"/>
  <c r="M57" i="15"/>
  <c r="M71" i="15" s="1"/>
  <c r="U71" i="15"/>
  <c r="L58" i="15"/>
  <c r="M58" i="15"/>
  <c r="L59" i="15"/>
  <c r="M59" i="15"/>
  <c r="AH59" i="15" s="1"/>
  <c r="L60" i="15"/>
  <c r="M60" i="15"/>
  <c r="L61" i="15"/>
  <c r="M61" i="15"/>
  <c r="L62" i="15"/>
  <c r="L45" i="15"/>
  <c r="M45" i="15"/>
  <c r="AO4" i="15"/>
  <c r="AP4" i="15"/>
  <c r="AO5" i="15"/>
  <c r="AP5" i="15"/>
  <c r="AO6" i="15"/>
  <c r="AP6" i="15"/>
  <c r="AO7" i="15"/>
  <c r="AP7" i="15"/>
  <c r="AO8" i="15"/>
  <c r="AP8" i="15"/>
  <c r="AO9" i="15"/>
  <c r="AP9" i="15"/>
  <c r="AO10" i="15"/>
  <c r="AP10" i="15"/>
  <c r="AO11" i="15"/>
  <c r="AP11" i="15"/>
  <c r="AO12" i="15"/>
  <c r="AP12" i="15"/>
  <c r="AO13" i="15"/>
  <c r="AP13" i="15"/>
  <c r="AO14" i="15"/>
  <c r="AP14" i="15"/>
  <c r="AO15" i="15"/>
  <c r="AP15" i="15"/>
  <c r="AO16" i="15"/>
  <c r="AP16" i="15"/>
  <c r="AO17" i="15"/>
  <c r="AP17" i="15"/>
  <c r="AO18" i="15"/>
  <c r="AP18" i="15"/>
  <c r="AO19" i="15"/>
  <c r="AP19" i="15"/>
  <c r="AP20" i="15"/>
  <c r="AP3" i="15"/>
  <c r="AO3" i="15"/>
  <c r="B46" i="15"/>
  <c r="B47" i="15"/>
  <c r="B48" i="15"/>
  <c r="B90" i="15" s="1"/>
  <c r="B49" i="15"/>
  <c r="B50" i="15"/>
  <c r="B92" i="15" s="1"/>
  <c r="B51" i="15"/>
  <c r="B93" i="15" s="1"/>
  <c r="B52" i="15"/>
  <c r="B94" i="15" s="1"/>
  <c r="B53" i="15"/>
  <c r="B95" i="15" s="1"/>
  <c r="B54" i="15"/>
  <c r="B55" i="15"/>
  <c r="B97" i="15" s="1"/>
  <c r="B56" i="15"/>
  <c r="B98" i="15" s="1"/>
  <c r="B57" i="15"/>
  <c r="B71" i="15" s="1"/>
  <c r="B58" i="15"/>
  <c r="B59" i="15"/>
  <c r="B101" i="15" s="1"/>
  <c r="B60" i="15"/>
  <c r="B61" i="15"/>
  <c r="B103" i="15" s="1"/>
  <c r="B62" i="15"/>
  <c r="B104" i="15" s="1"/>
  <c r="A46" i="15"/>
  <c r="A88" i="15" s="1"/>
  <c r="A130" i="15" s="1"/>
  <c r="A172" i="15" s="1"/>
  <c r="A214" i="15" s="1"/>
  <c r="A256" i="15" s="1"/>
  <c r="A298" i="15" s="1"/>
  <c r="A340" i="15" s="1"/>
  <c r="A47" i="15"/>
  <c r="A89" i="15" s="1"/>
  <c r="A131" i="15" s="1"/>
  <c r="A173" i="15" s="1"/>
  <c r="A215" i="15" s="1"/>
  <c r="A257" i="15" s="1"/>
  <c r="A299" i="15" s="1"/>
  <c r="A341" i="15" s="1"/>
  <c r="A48" i="15"/>
  <c r="A90" i="15" s="1"/>
  <c r="A132" i="15" s="1"/>
  <c r="A174" i="15" s="1"/>
  <c r="A216" i="15" s="1"/>
  <c r="A258" i="15" s="1"/>
  <c r="A300" i="15" s="1"/>
  <c r="A342" i="15" s="1"/>
  <c r="A49" i="15"/>
  <c r="A91" i="15" s="1"/>
  <c r="A133" i="15" s="1"/>
  <c r="A175" i="15" s="1"/>
  <c r="A217" i="15" s="1"/>
  <c r="A259" i="15" s="1"/>
  <c r="A50" i="15"/>
  <c r="A92" i="15" s="1"/>
  <c r="A134" i="15" s="1"/>
  <c r="A176" i="15" s="1"/>
  <c r="A218" i="15" s="1"/>
  <c r="A260" i="15" s="1"/>
  <c r="A302" i="15" s="1"/>
  <c r="A344" i="15" s="1"/>
  <c r="A51" i="15"/>
  <c r="A93" i="15" s="1"/>
  <c r="A135" i="15" s="1"/>
  <c r="A177" i="15" s="1"/>
  <c r="A219" i="15" s="1"/>
  <c r="A261" i="15" s="1"/>
  <c r="A303" i="15" s="1"/>
  <c r="A345" i="15" s="1"/>
  <c r="A52" i="15"/>
  <c r="A94" i="15" s="1"/>
  <c r="A136" i="15" s="1"/>
  <c r="A178" i="15" s="1"/>
  <c r="A220" i="15" s="1"/>
  <c r="A262" i="15" s="1"/>
  <c r="A304" i="15" s="1"/>
  <c r="A346" i="15" s="1"/>
  <c r="A53" i="15"/>
  <c r="A95" i="15" s="1"/>
  <c r="A137" i="15" s="1"/>
  <c r="A179" i="15" s="1"/>
  <c r="A221" i="15" s="1"/>
  <c r="A263" i="15" s="1"/>
  <c r="A305" i="15" s="1"/>
  <c r="A347" i="15" s="1"/>
  <c r="A54" i="15"/>
  <c r="A96" i="15" s="1"/>
  <c r="A138" i="15" s="1"/>
  <c r="A180" i="15" s="1"/>
  <c r="A222" i="15" s="1"/>
  <c r="A264" i="15" s="1"/>
  <c r="A306" i="15" s="1"/>
  <c r="A348" i="15" s="1"/>
  <c r="A55" i="15"/>
  <c r="A97" i="15" s="1"/>
  <c r="A139" i="15" s="1"/>
  <c r="A181" i="15" s="1"/>
  <c r="A223" i="15" s="1"/>
  <c r="A265" i="15" s="1"/>
  <c r="A307" i="15" s="1"/>
  <c r="A349" i="15" s="1"/>
  <c r="A56" i="15"/>
  <c r="A98" i="15" s="1"/>
  <c r="A140" i="15" s="1"/>
  <c r="A182" i="15" s="1"/>
  <c r="A224" i="15" s="1"/>
  <c r="A57" i="15"/>
  <c r="A99" i="15" s="1"/>
  <c r="A141" i="15" s="1"/>
  <c r="A183" i="15" s="1"/>
  <c r="A225" i="15" s="1"/>
  <c r="A267" i="15" s="1"/>
  <c r="A309" i="15" s="1"/>
  <c r="A351" i="15" s="1"/>
  <c r="A58" i="15"/>
  <c r="A100" i="15" s="1"/>
  <c r="A142" i="15" s="1"/>
  <c r="A184" i="15" s="1"/>
  <c r="A226" i="15" s="1"/>
  <c r="A268" i="15" s="1"/>
  <c r="A310" i="15" s="1"/>
  <c r="A352" i="15" s="1"/>
  <c r="A59" i="15"/>
  <c r="A101" i="15" s="1"/>
  <c r="A143" i="15" s="1"/>
  <c r="A185" i="15" s="1"/>
  <c r="A227" i="15" s="1"/>
  <c r="A269" i="15" s="1"/>
  <c r="A311" i="15" s="1"/>
  <c r="A353" i="15" s="1"/>
  <c r="A60" i="15"/>
  <c r="A102" i="15" s="1"/>
  <c r="A144" i="15" s="1"/>
  <c r="A186" i="15" s="1"/>
  <c r="A228" i="15" s="1"/>
  <c r="A270" i="15" s="1"/>
  <c r="A312" i="15" s="1"/>
  <c r="A354" i="15" s="1"/>
  <c r="A61" i="15"/>
  <c r="A103" i="15" s="1"/>
  <c r="A145" i="15" s="1"/>
  <c r="A187" i="15" s="1"/>
  <c r="A229" i="15" s="1"/>
  <c r="A271" i="15" s="1"/>
  <c r="A313" i="15" s="1"/>
  <c r="A355" i="15" s="1"/>
  <c r="A62" i="15"/>
  <c r="A104" i="15" s="1"/>
  <c r="A146" i="15" s="1"/>
  <c r="A188" i="15" s="1"/>
  <c r="A230" i="15" s="1"/>
  <c r="A272" i="15" s="1"/>
  <c r="A314" i="15" s="1"/>
  <c r="A356" i="15" s="1"/>
  <c r="A317" i="15"/>
  <c r="A359" i="15" s="1"/>
  <c r="A379" i="15" s="1"/>
  <c r="A45" i="15"/>
  <c r="A87" i="15" s="1"/>
  <c r="A129" i="15" s="1"/>
  <c r="A171" i="15" s="1"/>
  <c r="A213" i="15" s="1"/>
  <c r="A255" i="15" s="1"/>
  <c r="A297" i="15" s="1"/>
  <c r="A339" i="15" s="1"/>
  <c r="C25" i="15"/>
  <c r="C26" i="15"/>
  <c r="C28" i="15"/>
  <c r="C29" i="15"/>
  <c r="C31" i="15"/>
  <c r="B28" i="15"/>
  <c r="W3" i="15"/>
  <c r="Y43" i="15"/>
  <c r="Y85" i="15" s="1"/>
  <c r="Y127" i="15" s="1"/>
  <c r="Y169" i="15" s="1"/>
  <c r="Y211" i="15" s="1"/>
  <c r="Y253" i="15" s="1"/>
  <c r="Y295" i="15" s="1"/>
  <c r="Y337" i="15" s="1"/>
  <c r="Z44" i="15"/>
  <c r="Z86" i="15" s="1"/>
  <c r="Z128" i="15" s="1"/>
  <c r="Z170" i="15" s="1"/>
  <c r="Z212" i="15" s="1"/>
  <c r="Z254" i="15" s="1"/>
  <c r="Z296" i="15" s="1"/>
  <c r="Z338" i="15" s="1"/>
  <c r="AA44" i="15"/>
  <c r="AA86" i="15" s="1"/>
  <c r="AA128" i="15" s="1"/>
  <c r="AA170" i="15" s="1"/>
  <c r="AA212" i="15" s="1"/>
  <c r="AA254" i="15" s="1"/>
  <c r="AA296" i="15" s="1"/>
  <c r="AA338" i="15" s="1"/>
  <c r="Y44" i="15"/>
  <c r="Y86" i="15" s="1"/>
  <c r="Y128" i="15" s="1"/>
  <c r="Y170" i="15" s="1"/>
  <c r="Y212" i="15" s="1"/>
  <c r="Y254" i="15" s="1"/>
  <c r="Y296" i="15" s="1"/>
  <c r="Y338" i="15" s="1"/>
  <c r="Z43" i="15"/>
  <c r="Z85" i="15" s="1"/>
  <c r="Z127" i="15" s="1"/>
  <c r="Z169" i="15" s="1"/>
  <c r="Z211" i="15" s="1"/>
  <c r="Z253" i="15" s="1"/>
  <c r="Z295" i="15" s="1"/>
  <c r="Z337" i="15" s="1"/>
  <c r="AA43" i="15"/>
  <c r="AA85" i="15" s="1"/>
  <c r="AA127" i="15" s="1"/>
  <c r="AA169" i="15" s="1"/>
  <c r="AA211" i="15" s="1"/>
  <c r="AA253" i="15" s="1"/>
  <c r="AA295" i="15" s="1"/>
  <c r="AA337" i="15" s="1"/>
  <c r="AA4" i="15"/>
  <c r="H11" i="14" s="1"/>
  <c r="AA5" i="15"/>
  <c r="H12" i="14" s="1"/>
  <c r="AA6" i="15"/>
  <c r="H13" i="14" s="1"/>
  <c r="AA7" i="15"/>
  <c r="H14" i="14" s="1"/>
  <c r="AA8" i="15"/>
  <c r="H15" i="14" s="1"/>
  <c r="AA9" i="15"/>
  <c r="AA10" i="15"/>
  <c r="H17" i="14" s="1"/>
  <c r="AA11" i="15"/>
  <c r="H18" i="14" s="1"/>
  <c r="AA12" i="15"/>
  <c r="H19" i="14" s="1"/>
  <c r="AA13" i="15"/>
  <c r="H20" i="14" s="1"/>
  <c r="AA14" i="15"/>
  <c r="H21" i="14" s="1"/>
  <c r="AA15" i="15"/>
  <c r="H22" i="14" s="1"/>
  <c r="AA16" i="15"/>
  <c r="H23" i="14" s="1"/>
  <c r="AA17" i="15"/>
  <c r="H24" i="14" s="1"/>
  <c r="AA18" i="15"/>
  <c r="H25" i="14" s="1"/>
  <c r="AA19" i="15"/>
  <c r="H26" i="14" s="1"/>
  <c r="AA20" i="15"/>
  <c r="H27" i="14" s="1"/>
  <c r="AA3" i="15"/>
  <c r="W43" i="15"/>
  <c r="W85" i="15" s="1"/>
  <c r="W127" i="15" s="1"/>
  <c r="W169" i="15" s="1"/>
  <c r="W211" i="15" s="1"/>
  <c r="W253" i="15" s="1"/>
  <c r="W295" i="15" s="1"/>
  <c r="W337" i="15" s="1"/>
  <c r="X43" i="15"/>
  <c r="X85" i="15" s="1"/>
  <c r="X127" i="15" s="1"/>
  <c r="X169" i="15" s="1"/>
  <c r="X211" i="15" s="1"/>
  <c r="X253" i="15" s="1"/>
  <c r="X295" i="15" s="1"/>
  <c r="X337" i="15" s="1"/>
  <c r="W44" i="15"/>
  <c r="W86" i="15" s="1"/>
  <c r="W128" i="15" s="1"/>
  <c r="W170" i="15" s="1"/>
  <c r="W212" i="15" s="1"/>
  <c r="W254" i="15" s="1"/>
  <c r="W296" i="15" s="1"/>
  <c r="W338" i="15" s="1"/>
  <c r="W4" i="15"/>
  <c r="AR4" i="15" s="1"/>
  <c r="W5" i="15"/>
  <c r="AR5" i="15" s="1"/>
  <c r="W6" i="15"/>
  <c r="AR6" i="15" s="1"/>
  <c r="W7" i="15"/>
  <c r="AR7" i="15" s="1"/>
  <c r="W8" i="15"/>
  <c r="AR8" i="15" s="1"/>
  <c r="U3" i="15"/>
  <c r="V3" i="15"/>
  <c r="D43" i="15"/>
  <c r="D85" i="15" s="1"/>
  <c r="D127" i="15" s="1"/>
  <c r="D169" i="15" s="1"/>
  <c r="D211" i="15" s="1"/>
  <c r="D253" i="15" s="1"/>
  <c r="D295" i="15" s="1"/>
  <c r="D337" i="15" s="1"/>
  <c r="E43" i="15"/>
  <c r="E85" i="15" s="1"/>
  <c r="E127" i="15" s="1"/>
  <c r="E169" i="15" s="1"/>
  <c r="E211" i="15" s="1"/>
  <c r="E253" i="15" s="1"/>
  <c r="E295" i="15" s="1"/>
  <c r="E337" i="15" s="1"/>
  <c r="F43" i="15"/>
  <c r="F85" i="15" s="1"/>
  <c r="F127" i="15" s="1"/>
  <c r="F169" i="15" s="1"/>
  <c r="F211" i="15" s="1"/>
  <c r="F253" i="15" s="1"/>
  <c r="F295" i="15" s="1"/>
  <c r="F337" i="15" s="1"/>
  <c r="G43" i="15"/>
  <c r="G85" i="15" s="1"/>
  <c r="G127" i="15" s="1"/>
  <c r="G169" i="15" s="1"/>
  <c r="G211" i="15" s="1"/>
  <c r="G253" i="15" s="1"/>
  <c r="G295" i="15" s="1"/>
  <c r="G337" i="15" s="1"/>
  <c r="H43" i="15"/>
  <c r="H85" i="15" s="1"/>
  <c r="H127" i="15" s="1"/>
  <c r="H169" i="15" s="1"/>
  <c r="H211" i="15" s="1"/>
  <c r="H253" i="15" s="1"/>
  <c r="H295" i="15" s="1"/>
  <c r="H337" i="15" s="1"/>
  <c r="I43" i="15"/>
  <c r="I85" i="15" s="1"/>
  <c r="I127" i="15" s="1"/>
  <c r="I169" i="15" s="1"/>
  <c r="I211" i="15" s="1"/>
  <c r="I253" i="15" s="1"/>
  <c r="I295" i="15" s="1"/>
  <c r="I337" i="15" s="1"/>
  <c r="J43" i="15"/>
  <c r="J85" i="15" s="1"/>
  <c r="J127" i="15" s="1"/>
  <c r="J169" i="15" s="1"/>
  <c r="J211" i="15" s="1"/>
  <c r="J253" i="15" s="1"/>
  <c r="J295" i="15" s="1"/>
  <c r="J337" i="15" s="1"/>
  <c r="K43" i="15"/>
  <c r="K85" i="15" s="1"/>
  <c r="K127" i="15" s="1"/>
  <c r="K169" i="15" s="1"/>
  <c r="K211" i="15" s="1"/>
  <c r="K253" i="15" s="1"/>
  <c r="K295" i="15" s="1"/>
  <c r="K337" i="15" s="1"/>
  <c r="L43" i="15"/>
  <c r="L85" i="15" s="1"/>
  <c r="L127" i="15" s="1"/>
  <c r="L169" i="15" s="1"/>
  <c r="L211" i="15" s="1"/>
  <c r="L253" i="15" s="1"/>
  <c r="L337" i="15" s="1"/>
  <c r="M43" i="15"/>
  <c r="M85" i="15" s="1"/>
  <c r="M127" i="15" s="1"/>
  <c r="M169" i="15" s="1"/>
  <c r="M211" i="15" s="1"/>
  <c r="M253" i="15" s="1"/>
  <c r="M295" i="15" s="1"/>
  <c r="M337" i="15" s="1"/>
  <c r="N43" i="15"/>
  <c r="N85" i="15" s="1"/>
  <c r="N127" i="15" s="1"/>
  <c r="N169" i="15" s="1"/>
  <c r="N211" i="15" s="1"/>
  <c r="N253" i="15" s="1"/>
  <c r="N295" i="15" s="1"/>
  <c r="N337" i="15" s="1"/>
  <c r="O43" i="15"/>
  <c r="O85" i="15" s="1"/>
  <c r="O127" i="15" s="1"/>
  <c r="O169" i="15" s="1"/>
  <c r="O211" i="15" s="1"/>
  <c r="O253" i="15" s="1"/>
  <c r="O295" i="15" s="1"/>
  <c r="O337" i="15" s="1"/>
  <c r="P43" i="15"/>
  <c r="P85" i="15" s="1"/>
  <c r="P127" i="15" s="1"/>
  <c r="P169" i="15" s="1"/>
  <c r="P211" i="15" s="1"/>
  <c r="P253" i="15" s="1"/>
  <c r="P295" i="15" s="1"/>
  <c r="P337" i="15" s="1"/>
  <c r="Q43" i="15"/>
  <c r="Q85" i="15" s="1"/>
  <c r="Q127" i="15" s="1"/>
  <c r="Q169" i="15" s="1"/>
  <c r="Q211" i="15" s="1"/>
  <c r="Q253" i="15" s="1"/>
  <c r="Q295" i="15" s="1"/>
  <c r="Q337" i="15" s="1"/>
  <c r="R43" i="15"/>
  <c r="R85" i="15" s="1"/>
  <c r="R127" i="15" s="1"/>
  <c r="R169" i="15" s="1"/>
  <c r="R211" i="15" s="1"/>
  <c r="R253" i="15" s="1"/>
  <c r="R295" i="15" s="1"/>
  <c r="R337" i="15" s="1"/>
  <c r="S43" i="15"/>
  <c r="S85" i="15" s="1"/>
  <c r="S127" i="15" s="1"/>
  <c r="S169" i="15" s="1"/>
  <c r="S211" i="15" s="1"/>
  <c r="S253" i="15" s="1"/>
  <c r="S295" i="15" s="1"/>
  <c r="S337" i="15" s="1"/>
  <c r="T43" i="15"/>
  <c r="T85" i="15" s="1"/>
  <c r="T127" i="15" s="1"/>
  <c r="T169" i="15" s="1"/>
  <c r="T211" i="15" s="1"/>
  <c r="T253" i="15" s="1"/>
  <c r="T295" i="15" s="1"/>
  <c r="T337" i="15" s="1"/>
  <c r="U43" i="15"/>
  <c r="U85" i="15" s="1"/>
  <c r="U127" i="15" s="1"/>
  <c r="U169" i="15" s="1"/>
  <c r="U211" i="15" s="1"/>
  <c r="U253" i="15" s="1"/>
  <c r="U295" i="15" s="1"/>
  <c r="U337" i="15" s="1"/>
  <c r="V43" i="15"/>
  <c r="V85" i="15" s="1"/>
  <c r="V127" i="15" s="1"/>
  <c r="V169" i="15" s="1"/>
  <c r="V211" i="15" s="1"/>
  <c r="V253" i="15" s="1"/>
  <c r="V295" i="15" s="1"/>
  <c r="V337" i="15" s="1"/>
  <c r="D44" i="15"/>
  <c r="D86" i="15" s="1"/>
  <c r="D128" i="15" s="1"/>
  <c r="D170" i="15" s="1"/>
  <c r="D212" i="15" s="1"/>
  <c r="D254" i="15" s="1"/>
  <c r="D296" i="15" s="1"/>
  <c r="D338" i="15" s="1"/>
  <c r="E44" i="15"/>
  <c r="E86" i="15" s="1"/>
  <c r="E128" i="15" s="1"/>
  <c r="E170" i="15" s="1"/>
  <c r="E212" i="15" s="1"/>
  <c r="E254" i="15" s="1"/>
  <c r="E296" i="15" s="1"/>
  <c r="E338" i="15" s="1"/>
  <c r="F44" i="15"/>
  <c r="F86" i="15" s="1"/>
  <c r="F128" i="15" s="1"/>
  <c r="F170" i="15" s="1"/>
  <c r="F212" i="15" s="1"/>
  <c r="F254" i="15" s="1"/>
  <c r="F296" i="15" s="1"/>
  <c r="F338" i="15" s="1"/>
  <c r="G44" i="15"/>
  <c r="G86" i="15" s="1"/>
  <c r="G128" i="15" s="1"/>
  <c r="G170" i="15" s="1"/>
  <c r="G212" i="15" s="1"/>
  <c r="G254" i="15" s="1"/>
  <c r="G296" i="15" s="1"/>
  <c r="G338" i="15" s="1"/>
  <c r="H44" i="15"/>
  <c r="H86" i="15" s="1"/>
  <c r="H128" i="15" s="1"/>
  <c r="H170" i="15" s="1"/>
  <c r="H212" i="15" s="1"/>
  <c r="H254" i="15" s="1"/>
  <c r="H296" i="15" s="1"/>
  <c r="H338" i="15" s="1"/>
  <c r="I44" i="15"/>
  <c r="I86" i="15" s="1"/>
  <c r="I128" i="15" s="1"/>
  <c r="I170" i="15" s="1"/>
  <c r="I212" i="15" s="1"/>
  <c r="I254" i="15" s="1"/>
  <c r="I296" i="15" s="1"/>
  <c r="I338" i="15" s="1"/>
  <c r="J44" i="15"/>
  <c r="J86" i="15" s="1"/>
  <c r="J128" i="15" s="1"/>
  <c r="J170" i="15" s="1"/>
  <c r="J212" i="15" s="1"/>
  <c r="J254" i="15" s="1"/>
  <c r="J296" i="15" s="1"/>
  <c r="J338" i="15" s="1"/>
  <c r="K44" i="15"/>
  <c r="K86" i="15" s="1"/>
  <c r="K128" i="15" s="1"/>
  <c r="K170" i="15" s="1"/>
  <c r="K212" i="15" s="1"/>
  <c r="K254" i="15" s="1"/>
  <c r="K296" i="15" s="1"/>
  <c r="K338" i="15" s="1"/>
  <c r="L44" i="15"/>
  <c r="L86" i="15" s="1"/>
  <c r="L128" i="15" s="1"/>
  <c r="L170" i="15" s="1"/>
  <c r="L212" i="15" s="1"/>
  <c r="L254" i="15" s="1"/>
  <c r="L338" i="15" s="1"/>
  <c r="M44" i="15"/>
  <c r="M86" i="15" s="1"/>
  <c r="M128" i="15" s="1"/>
  <c r="M170" i="15" s="1"/>
  <c r="M212" i="15" s="1"/>
  <c r="M254" i="15" s="1"/>
  <c r="M296" i="15" s="1"/>
  <c r="M338" i="15" s="1"/>
  <c r="N44" i="15"/>
  <c r="N86" i="15" s="1"/>
  <c r="N128" i="15" s="1"/>
  <c r="N170" i="15" s="1"/>
  <c r="N212" i="15" s="1"/>
  <c r="N254" i="15" s="1"/>
  <c r="N296" i="15" s="1"/>
  <c r="N338" i="15" s="1"/>
  <c r="O44" i="15"/>
  <c r="O86" i="15" s="1"/>
  <c r="O128" i="15" s="1"/>
  <c r="O170" i="15" s="1"/>
  <c r="O212" i="15" s="1"/>
  <c r="O254" i="15" s="1"/>
  <c r="O296" i="15" s="1"/>
  <c r="O338" i="15" s="1"/>
  <c r="P44" i="15"/>
  <c r="P86" i="15" s="1"/>
  <c r="P128" i="15" s="1"/>
  <c r="P170" i="15" s="1"/>
  <c r="P212" i="15" s="1"/>
  <c r="P254" i="15" s="1"/>
  <c r="P296" i="15" s="1"/>
  <c r="P338" i="15" s="1"/>
  <c r="Q44" i="15"/>
  <c r="Q86" i="15" s="1"/>
  <c r="Q128" i="15" s="1"/>
  <c r="Q170" i="15" s="1"/>
  <c r="Q212" i="15" s="1"/>
  <c r="Q254" i="15" s="1"/>
  <c r="Q296" i="15" s="1"/>
  <c r="Q338" i="15" s="1"/>
  <c r="R44" i="15"/>
  <c r="R86" i="15" s="1"/>
  <c r="R128" i="15" s="1"/>
  <c r="R170" i="15" s="1"/>
  <c r="R212" i="15" s="1"/>
  <c r="R254" i="15" s="1"/>
  <c r="R296" i="15" s="1"/>
  <c r="R338" i="15" s="1"/>
  <c r="S44" i="15"/>
  <c r="S86" i="15" s="1"/>
  <c r="S128" i="15" s="1"/>
  <c r="S170" i="15" s="1"/>
  <c r="S212" i="15" s="1"/>
  <c r="S254" i="15" s="1"/>
  <c r="S296" i="15" s="1"/>
  <c r="S338" i="15" s="1"/>
  <c r="T44" i="15"/>
  <c r="T86" i="15" s="1"/>
  <c r="T128" i="15" s="1"/>
  <c r="T170" i="15" s="1"/>
  <c r="T212" i="15" s="1"/>
  <c r="T254" i="15" s="1"/>
  <c r="T296" i="15" s="1"/>
  <c r="T338" i="15" s="1"/>
  <c r="U44" i="15"/>
  <c r="U86" i="15" s="1"/>
  <c r="U128" i="15" s="1"/>
  <c r="U170" i="15" s="1"/>
  <c r="U212" i="15" s="1"/>
  <c r="U254" i="15" s="1"/>
  <c r="U296" i="15" s="1"/>
  <c r="U338" i="15" s="1"/>
  <c r="V44" i="15"/>
  <c r="V86" i="15" s="1"/>
  <c r="V128" i="15" s="1"/>
  <c r="V170" i="15" s="1"/>
  <c r="V212" i="15" s="1"/>
  <c r="V254" i="15" s="1"/>
  <c r="V296" i="15" s="1"/>
  <c r="V338" i="15" s="1"/>
  <c r="C43" i="15"/>
  <c r="C85" i="15" s="1"/>
  <c r="C127" i="15" s="1"/>
  <c r="C169" i="15" s="1"/>
  <c r="C211" i="15" s="1"/>
  <c r="C253" i="15" s="1"/>
  <c r="C295" i="15" s="1"/>
  <c r="C337" i="15" s="1"/>
  <c r="C44" i="15"/>
  <c r="C86" i="15" s="1"/>
  <c r="C128" i="15" s="1"/>
  <c r="C170" i="15" s="1"/>
  <c r="C212" i="15" s="1"/>
  <c r="C254" i="15" s="1"/>
  <c r="C296" i="15" s="1"/>
  <c r="C338" i="15" s="1"/>
  <c r="B44" i="15"/>
  <c r="B86" i="15" s="1"/>
  <c r="B128" i="15" s="1"/>
  <c r="B170" i="15" s="1"/>
  <c r="B212" i="15" s="1"/>
  <c r="B254" i="15" s="1"/>
  <c r="B296" i="15" s="1"/>
  <c r="B338" i="15" s="1"/>
  <c r="B43" i="15"/>
  <c r="B85" i="15" s="1"/>
  <c r="B127" i="15" s="1"/>
  <c r="B169" i="15" s="1"/>
  <c r="B211" i="15" s="1"/>
  <c r="B253" i="15" s="1"/>
  <c r="B295" i="15" s="1"/>
  <c r="B337" i="15" s="1"/>
  <c r="B32" i="15"/>
  <c r="B31" i="15"/>
  <c r="AU31" i="15" s="1"/>
  <c r="BA31" i="15" s="1"/>
  <c r="B30" i="15"/>
  <c r="B29" i="15"/>
  <c r="B27" i="15"/>
  <c r="AU27" i="15" s="1"/>
  <c r="BA27" i="15" s="1"/>
  <c r="B26" i="15"/>
  <c r="B25" i="15"/>
  <c r="B24" i="15"/>
  <c r="K278" i="15" l="1"/>
  <c r="K292" i="15"/>
  <c r="K284" i="15"/>
  <c r="K290" i="15" s="1"/>
  <c r="T259" i="15"/>
  <c r="G292" i="15"/>
  <c r="G278" i="15"/>
  <c r="P259" i="15"/>
  <c r="G284" i="15"/>
  <c r="G290" i="15" s="1"/>
  <c r="E236" i="15"/>
  <c r="R230" i="15"/>
  <c r="AL230" i="15" s="1"/>
  <c r="I314" i="15"/>
  <c r="AK314" i="15" s="1"/>
  <c r="J307" i="15"/>
  <c r="AM307" i="15" s="1"/>
  <c r="AM223" i="15"/>
  <c r="V223" i="15"/>
  <c r="AH230" i="15"/>
  <c r="A301" i="15"/>
  <c r="A343" i="15" s="1"/>
  <c r="AH48" i="15"/>
  <c r="V219" i="15"/>
  <c r="J303" i="15"/>
  <c r="AM303" i="15" s="1"/>
  <c r="Q314" i="15"/>
  <c r="AM218" i="15"/>
  <c r="N314" i="15"/>
  <c r="N356" i="15"/>
  <c r="AN230" i="15"/>
  <c r="AM230" i="15"/>
  <c r="AG230" i="15"/>
  <c r="AJ230" i="15"/>
  <c r="AI230" i="15"/>
  <c r="F302" i="15"/>
  <c r="AI302" i="15" s="1"/>
  <c r="E246" i="15"/>
  <c r="G310" i="15"/>
  <c r="G324" i="15" s="1"/>
  <c r="Q311" i="15"/>
  <c r="AL311" i="15" s="1"/>
  <c r="V218" i="15"/>
  <c r="AL220" i="15"/>
  <c r="R237" i="15"/>
  <c r="AJ150" i="15"/>
  <c r="AN300" i="15"/>
  <c r="E355" i="15"/>
  <c r="R346" i="15"/>
  <c r="R363" i="15" s="1"/>
  <c r="AK192" i="15"/>
  <c r="K346" i="15"/>
  <c r="K363" i="15" s="1"/>
  <c r="AG195" i="15"/>
  <c r="AI195" i="15"/>
  <c r="H345" i="15"/>
  <c r="P355" i="15"/>
  <c r="T199" i="15"/>
  <c r="K310" i="15"/>
  <c r="K324" i="15" s="1"/>
  <c r="O196" i="15"/>
  <c r="AJ196" i="15" s="1"/>
  <c r="O223" i="15"/>
  <c r="O238" i="15" s="1"/>
  <c r="I200" i="15"/>
  <c r="I206" i="15" s="1"/>
  <c r="H237" i="15"/>
  <c r="H241" i="15"/>
  <c r="AM195" i="15"/>
  <c r="K241" i="15"/>
  <c r="S199" i="15"/>
  <c r="E242" i="15"/>
  <c r="E248" i="15" s="1"/>
  <c r="AI229" i="15"/>
  <c r="D246" i="15"/>
  <c r="G246" i="15"/>
  <c r="H196" i="15"/>
  <c r="AK196" i="15" s="1"/>
  <c r="I208" i="15"/>
  <c r="AH52" i="15"/>
  <c r="M69" i="15"/>
  <c r="AH69" i="15" s="1"/>
  <c r="M82" i="15"/>
  <c r="AH82" i="15" s="1"/>
  <c r="M66" i="15"/>
  <c r="AH66" i="15" s="1"/>
  <c r="I313" i="15"/>
  <c r="I241" i="15"/>
  <c r="AK223" i="15"/>
  <c r="H238" i="15"/>
  <c r="AK238" i="15" s="1"/>
  <c r="T304" i="15"/>
  <c r="T321" i="15" s="1"/>
  <c r="T237" i="15"/>
  <c r="AM355" i="15"/>
  <c r="O192" i="15"/>
  <c r="AJ192" i="15" s="1"/>
  <c r="AN186" i="15"/>
  <c r="S204" i="15"/>
  <c r="AM225" i="15"/>
  <c r="J239" i="15"/>
  <c r="P194" i="15"/>
  <c r="AL171" i="15"/>
  <c r="U183" i="15"/>
  <c r="AS183" i="15" s="1"/>
  <c r="T197" i="15"/>
  <c r="U197" i="15" s="1"/>
  <c r="AS197" i="15" s="1"/>
  <c r="I246" i="15"/>
  <c r="T200" i="15"/>
  <c r="T206" i="15" s="1"/>
  <c r="J234" i="15"/>
  <c r="K343" i="15"/>
  <c r="K362" i="15" s="1"/>
  <c r="K236" i="15"/>
  <c r="R175" i="15"/>
  <c r="R194" i="15" s="1"/>
  <c r="R152" i="15"/>
  <c r="O204" i="15"/>
  <c r="AM313" i="15"/>
  <c r="AM220" i="15"/>
  <c r="J237" i="15"/>
  <c r="AM237" i="15" s="1"/>
  <c r="N355" i="15"/>
  <c r="N313" i="15"/>
  <c r="G237" i="15"/>
  <c r="G346" i="15"/>
  <c r="G363" i="15" s="1"/>
  <c r="G304" i="15"/>
  <c r="G321" i="15" s="1"/>
  <c r="O158" i="15"/>
  <c r="O164" i="15" s="1"/>
  <c r="O166" i="15"/>
  <c r="AJ166" i="15" s="1"/>
  <c r="P199" i="15"/>
  <c r="AH61" i="15"/>
  <c r="M73" i="15"/>
  <c r="AN306" i="15"/>
  <c r="H234" i="15"/>
  <c r="AG220" i="15"/>
  <c r="D237" i="15"/>
  <c r="R204" i="15"/>
  <c r="R199" i="15"/>
  <c r="AJ184" i="15"/>
  <c r="O198" i="15"/>
  <c r="V313" i="15"/>
  <c r="D241" i="15"/>
  <c r="H152" i="15"/>
  <c r="AK152" i="15" s="1"/>
  <c r="H166" i="15"/>
  <c r="AK166" i="15" s="1"/>
  <c r="H158" i="15"/>
  <c r="H164" i="15" s="1"/>
  <c r="AJ220" i="15"/>
  <c r="P234" i="15"/>
  <c r="AK228" i="15"/>
  <c r="H246" i="15"/>
  <c r="AM306" i="15"/>
  <c r="AI228" i="15"/>
  <c r="F246" i="15"/>
  <c r="V302" i="15"/>
  <c r="T204" i="15"/>
  <c r="P200" i="15"/>
  <c r="P206" i="15" s="1"/>
  <c r="G250" i="15"/>
  <c r="G234" i="15"/>
  <c r="P341" i="15"/>
  <c r="P361" i="15" s="1"/>
  <c r="P235" i="15"/>
  <c r="K234" i="15"/>
  <c r="K250" i="15"/>
  <c r="G297" i="15"/>
  <c r="G242" i="15"/>
  <c r="G248" i="15" s="1"/>
  <c r="J319" i="15"/>
  <c r="G309" i="15"/>
  <c r="G323" i="15" s="1"/>
  <c r="G239" i="15"/>
  <c r="F299" i="15"/>
  <c r="F235" i="15"/>
  <c r="AI235" i="15" s="1"/>
  <c r="E237" i="15"/>
  <c r="E346" i="15"/>
  <c r="E363" i="15" s="1"/>
  <c r="E304" i="15"/>
  <c r="E321" i="15" s="1"/>
  <c r="S158" i="15"/>
  <c r="S164" i="15" s="1"/>
  <c r="F241" i="15"/>
  <c r="P346" i="15"/>
  <c r="P363" i="15" s="1"/>
  <c r="P237" i="15"/>
  <c r="P304" i="15"/>
  <c r="P321" i="15" s="1"/>
  <c r="R158" i="15"/>
  <c r="R164" i="15" s="1"/>
  <c r="J241" i="15"/>
  <c r="P208" i="15"/>
  <c r="AH45" i="15"/>
  <c r="M74" i="15"/>
  <c r="M80" i="15" s="1"/>
  <c r="AH55" i="15"/>
  <c r="M70" i="15"/>
  <c r="AH70" i="15" s="1"/>
  <c r="AH49" i="15"/>
  <c r="M68" i="15"/>
  <c r="AH68" i="15" s="1"/>
  <c r="AH47" i="15"/>
  <c r="M67" i="15"/>
  <c r="AH67" i="15" s="1"/>
  <c r="Q204" i="15"/>
  <c r="Q199" i="15"/>
  <c r="S192" i="15"/>
  <c r="T208" i="15"/>
  <c r="T192" i="15"/>
  <c r="U192" i="15" s="1"/>
  <c r="AS192" i="15" s="1"/>
  <c r="E234" i="15"/>
  <c r="E250" i="15"/>
  <c r="AJ187" i="15"/>
  <c r="O199" i="15"/>
  <c r="AG208" i="15"/>
  <c r="D194" i="15"/>
  <c r="AG194" i="15" s="1"/>
  <c r="N208" i="15"/>
  <c r="N192" i="15"/>
  <c r="G343" i="15"/>
  <c r="G362" i="15" s="1"/>
  <c r="G236" i="15"/>
  <c r="Q192" i="15"/>
  <c r="K242" i="15"/>
  <c r="K248" i="15" s="1"/>
  <c r="O225" i="15"/>
  <c r="O239" i="15" s="1"/>
  <c r="O197" i="15"/>
  <c r="AJ197" i="15" s="1"/>
  <c r="R166" i="15"/>
  <c r="J196" i="15"/>
  <c r="F196" i="15"/>
  <c r="AI196" i="15" s="1"/>
  <c r="D200" i="15"/>
  <c r="D206" i="15" s="1"/>
  <c r="AH60" i="15"/>
  <c r="M78" i="15"/>
  <c r="AH58" i="15"/>
  <c r="M72" i="15"/>
  <c r="AH72" i="15" s="1"/>
  <c r="D234" i="15"/>
  <c r="R192" i="15"/>
  <c r="AL304" i="15"/>
  <c r="O228" i="15"/>
  <c r="O354" i="15" s="1"/>
  <c r="AI226" i="15"/>
  <c r="F240" i="15"/>
  <c r="AM226" i="15"/>
  <c r="J240" i="15"/>
  <c r="Q110" i="15"/>
  <c r="AL110" i="15" s="1"/>
  <c r="Q124" i="15"/>
  <c r="AL124" i="15" s="1"/>
  <c r="Q116" i="15"/>
  <c r="Q122" i="15" s="1"/>
  <c r="AI313" i="15"/>
  <c r="V220" i="15"/>
  <c r="I234" i="15"/>
  <c r="AM215" i="15"/>
  <c r="K235" i="15"/>
  <c r="AM235" i="15" s="1"/>
  <c r="AK310" i="15"/>
  <c r="H324" i="15"/>
  <c r="AN166" i="15"/>
  <c r="S152" i="15"/>
  <c r="AN152" i="15" s="1"/>
  <c r="F234" i="15"/>
  <c r="N200" i="15"/>
  <c r="N206" i="15" s="1"/>
  <c r="T194" i="15"/>
  <c r="U194" i="15" s="1"/>
  <c r="AS194" i="15" s="1"/>
  <c r="N199" i="15"/>
  <c r="E241" i="15"/>
  <c r="F208" i="15"/>
  <c r="AI208" i="15" s="1"/>
  <c r="J200" i="15"/>
  <c r="J206" i="15" s="1"/>
  <c r="G241" i="15"/>
  <c r="G355" i="15"/>
  <c r="K304" i="15"/>
  <c r="K321" i="15" s="1"/>
  <c r="J208" i="15"/>
  <c r="AM208" i="15" s="1"/>
  <c r="F237" i="15"/>
  <c r="F200" i="15"/>
  <c r="F206" i="15" s="1"/>
  <c r="AK198" i="15"/>
  <c r="AJ215" i="15"/>
  <c r="H308" i="15"/>
  <c r="AK308" i="15" s="1"/>
  <c r="D345" i="15"/>
  <c r="AG345" i="15" s="1"/>
  <c r="H303" i="15"/>
  <c r="AK303" i="15" s="1"/>
  <c r="AJ171" i="15"/>
  <c r="AK220" i="15"/>
  <c r="AN171" i="15"/>
  <c r="D303" i="15"/>
  <c r="AG303" i="15" s="1"/>
  <c r="AJ177" i="15"/>
  <c r="AM228" i="15"/>
  <c r="AI213" i="15"/>
  <c r="J346" i="15"/>
  <c r="AM213" i="15"/>
  <c r="AK283" i="15"/>
  <c r="AH46" i="15"/>
  <c r="AL313" i="15"/>
  <c r="AG214" i="15"/>
  <c r="AJ280" i="15"/>
  <c r="AJ182" i="15"/>
  <c r="D313" i="15"/>
  <c r="D330" i="15" s="1"/>
  <c r="AG229" i="15"/>
  <c r="AI306" i="15"/>
  <c r="AG239" i="15"/>
  <c r="AG225" i="15"/>
  <c r="AK133" i="15"/>
  <c r="H305" i="15"/>
  <c r="AK305" i="15" s="1"/>
  <c r="AK221" i="15"/>
  <c r="D302" i="15"/>
  <c r="AG302" i="15" s="1"/>
  <c r="AG218" i="15"/>
  <c r="AL197" i="15"/>
  <c r="AL183" i="15"/>
  <c r="AL195" i="15"/>
  <c r="AL179" i="15"/>
  <c r="AG175" i="15"/>
  <c r="AI192" i="15"/>
  <c r="AL172" i="15"/>
  <c r="AI164" i="15"/>
  <c r="AI158" i="15"/>
  <c r="AK213" i="15"/>
  <c r="AM164" i="15"/>
  <c r="AM158" i="15"/>
  <c r="AJ156" i="15"/>
  <c r="AK193" i="15"/>
  <c r="AG192" i="15"/>
  <c r="F309" i="15"/>
  <c r="F323" i="15" s="1"/>
  <c r="AI225" i="15"/>
  <c r="AI204" i="15"/>
  <c r="AI199" i="15"/>
  <c r="AN116" i="15"/>
  <c r="AN122" i="15"/>
  <c r="AJ186" i="15"/>
  <c r="AI215" i="15"/>
  <c r="AJ183" i="15"/>
  <c r="AJ195" i="15"/>
  <c r="AJ179" i="15"/>
  <c r="AK214" i="15"/>
  <c r="AL91" i="15"/>
  <c r="J340" i="15"/>
  <c r="AM214" i="15"/>
  <c r="L82" i="15"/>
  <c r="AN184" i="15"/>
  <c r="AK239" i="15"/>
  <c r="AK225" i="15"/>
  <c r="J305" i="15"/>
  <c r="AM305" i="15" s="1"/>
  <c r="AM221" i="15"/>
  <c r="AG238" i="15"/>
  <c r="AG223" i="15"/>
  <c r="AN154" i="15"/>
  <c r="AN140" i="15"/>
  <c r="AJ172" i="15"/>
  <c r="AM194" i="15"/>
  <c r="AM175" i="15"/>
  <c r="AJ152" i="15"/>
  <c r="AJ133" i="15"/>
  <c r="AK306" i="15"/>
  <c r="AL156" i="15"/>
  <c r="AJ162" i="15"/>
  <c r="AJ157" i="15"/>
  <c r="F298" i="15"/>
  <c r="AI214" i="15"/>
  <c r="AK122" i="15"/>
  <c r="AK116" i="15"/>
  <c r="AG158" i="15"/>
  <c r="AG164" i="15"/>
  <c r="AM197" i="15"/>
  <c r="AL184" i="15"/>
  <c r="AL215" i="15"/>
  <c r="AN150" i="15"/>
  <c r="AM192" i="15"/>
  <c r="AJ154" i="15"/>
  <c r="AM154" i="15"/>
  <c r="AJ306" i="15"/>
  <c r="AJ181" i="15"/>
  <c r="AH71" i="15"/>
  <c r="AH57" i="15"/>
  <c r="AI194" i="15"/>
  <c r="AI175" i="15"/>
  <c r="AN133" i="15"/>
  <c r="AN162" i="15"/>
  <c r="AN157" i="15"/>
  <c r="S223" i="15"/>
  <c r="AN181" i="15"/>
  <c r="AN220" i="15"/>
  <c r="S304" i="15"/>
  <c r="J311" i="15"/>
  <c r="AM311" i="15" s="1"/>
  <c r="AM227" i="15"/>
  <c r="F311" i="15"/>
  <c r="AI311" i="15" s="1"/>
  <c r="AI227" i="15"/>
  <c r="AN183" i="15"/>
  <c r="D341" i="15"/>
  <c r="D361" i="15" s="1"/>
  <c r="AG215" i="15"/>
  <c r="AJ122" i="15"/>
  <c r="AJ116" i="15"/>
  <c r="AN187" i="15"/>
  <c r="AL186" i="15"/>
  <c r="AN172" i="15"/>
  <c r="AL154" i="15"/>
  <c r="AL140" i="15"/>
  <c r="AN235" i="15"/>
  <c r="AN215" i="15"/>
  <c r="AK215" i="15"/>
  <c r="AN195" i="15"/>
  <c r="AN179" i="15"/>
  <c r="AN177" i="15"/>
  <c r="AG226" i="15"/>
  <c r="V193" i="15"/>
  <c r="AG213" i="15"/>
  <c r="H313" i="15"/>
  <c r="AK229" i="15"/>
  <c r="AM204" i="15"/>
  <c r="AM199" i="15"/>
  <c r="AL150" i="15"/>
  <c r="G298" i="15"/>
  <c r="AK204" i="15"/>
  <c r="AK199" i="15"/>
  <c r="AL80" i="15"/>
  <c r="AL74" i="15"/>
  <c r="AG193" i="15"/>
  <c r="AL218" i="15"/>
  <c r="Q302" i="15"/>
  <c r="AL302" i="15" s="1"/>
  <c r="AG228" i="15"/>
  <c r="AI193" i="15"/>
  <c r="AL162" i="15"/>
  <c r="AL157" i="15"/>
  <c r="AG204" i="15"/>
  <c r="AG199" i="15"/>
  <c r="AK288" i="15"/>
  <c r="AN155" i="15"/>
  <c r="AJ193" i="15"/>
  <c r="AQ19" i="15"/>
  <c r="AQ15" i="15"/>
  <c r="AQ8" i="15"/>
  <c r="AQ18" i="15"/>
  <c r="AQ14" i="15"/>
  <c r="AQ11" i="15"/>
  <c r="AQ7" i="15"/>
  <c r="AQ3" i="15"/>
  <c r="H10" i="14"/>
  <c r="AQ17" i="15"/>
  <c r="AQ13" i="15"/>
  <c r="AQ10" i="15"/>
  <c r="AQ6" i="15"/>
  <c r="AQ4" i="15"/>
  <c r="AQ20" i="15"/>
  <c r="AQ16" i="15"/>
  <c r="AQ12" i="15"/>
  <c r="AQ9" i="15"/>
  <c r="AQ5" i="15"/>
  <c r="AN282" i="15"/>
  <c r="G312" i="15"/>
  <c r="G330" i="15" s="1"/>
  <c r="V154" i="15"/>
  <c r="C301" i="15"/>
  <c r="C320" i="15" s="1"/>
  <c r="P225" i="15"/>
  <c r="P239" i="15" s="1"/>
  <c r="AI239" i="15"/>
  <c r="N228" i="15"/>
  <c r="N246" i="15" s="1"/>
  <c r="G351" i="15"/>
  <c r="G365" i="15" s="1"/>
  <c r="C226" i="15"/>
  <c r="C240" i="15" s="1"/>
  <c r="V197" i="15"/>
  <c r="N225" i="15"/>
  <c r="N239" i="15" s="1"/>
  <c r="C225" i="15"/>
  <c r="C239" i="15" s="1"/>
  <c r="R225" i="15"/>
  <c r="R239" i="15" s="1"/>
  <c r="AM198" i="15"/>
  <c r="C200" i="15"/>
  <c r="U156" i="15"/>
  <c r="AS156" i="15" s="1"/>
  <c r="G339" i="15"/>
  <c r="AI198" i="15"/>
  <c r="K312" i="15"/>
  <c r="K330" i="15" s="1"/>
  <c r="Q341" i="15"/>
  <c r="B100" i="15"/>
  <c r="B114" i="15" s="1"/>
  <c r="B72" i="15"/>
  <c r="B69" i="15"/>
  <c r="F310" i="15"/>
  <c r="I298" i="15"/>
  <c r="K299" i="15"/>
  <c r="K319" i="15" s="1"/>
  <c r="J309" i="15"/>
  <c r="J323" i="15" s="1"/>
  <c r="Q214" i="15"/>
  <c r="I217" i="15"/>
  <c r="P223" i="15"/>
  <c r="N217" i="15"/>
  <c r="N236" i="15" s="1"/>
  <c r="K339" i="15"/>
  <c r="T217" i="15"/>
  <c r="U175" i="15"/>
  <c r="AS175" i="15" s="1"/>
  <c r="B88" i="15"/>
  <c r="W88" i="15" s="1"/>
  <c r="AR88" i="15" s="1"/>
  <c r="B66" i="15"/>
  <c r="W66" i="15" s="1"/>
  <c r="AR66" i="15" s="1"/>
  <c r="B74" i="15"/>
  <c r="AR65" i="15"/>
  <c r="J312" i="15"/>
  <c r="J330" i="15" s="1"/>
  <c r="H299" i="15"/>
  <c r="J297" i="15"/>
  <c r="D297" i="15"/>
  <c r="I299" i="15"/>
  <c r="I319" i="15" s="1"/>
  <c r="R226" i="15"/>
  <c r="R240" i="15" s="1"/>
  <c r="H297" i="15"/>
  <c r="T226" i="15"/>
  <c r="U184" i="15"/>
  <c r="AS184" i="15" s="1"/>
  <c r="I312" i="15"/>
  <c r="AS191" i="15"/>
  <c r="U171" i="15"/>
  <c r="AS171" i="15" s="1"/>
  <c r="T213" i="15"/>
  <c r="P228" i="15"/>
  <c r="P241" i="15" s="1"/>
  <c r="B91" i="15"/>
  <c r="B110" i="15" s="1"/>
  <c r="W110" i="15" s="1"/>
  <c r="AR110" i="15" s="1"/>
  <c r="B68" i="15"/>
  <c r="I341" i="15"/>
  <c r="I361" i="15" s="1"/>
  <c r="AS208" i="15"/>
  <c r="G299" i="15"/>
  <c r="G319" i="15" s="1"/>
  <c r="H312" i="15"/>
  <c r="O299" i="15"/>
  <c r="O319" i="15" s="1"/>
  <c r="F312" i="15"/>
  <c r="E301" i="15"/>
  <c r="E320" i="15" s="1"/>
  <c r="E343" i="15"/>
  <c r="E362" i="15" s="1"/>
  <c r="T223" i="15"/>
  <c r="U181" i="15"/>
  <c r="AS181" i="15" s="1"/>
  <c r="E299" i="15"/>
  <c r="E341" i="15"/>
  <c r="T228" i="15"/>
  <c r="U186" i="15"/>
  <c r="AS186" i="15" s="1"/>
  <c r="G301" i="15"/>
  <c r="G320" i="15" s="1"/>
  <c r="P217" i="15"/>
  <c r="Q213" i="15"/>
  <c r="P213" i="15"/>
  <c r="T225" i="15"/>
  <c r="T239" i="15" s="1"/>
  <c r="G340" i="15"/>
  <c r="R213" i="15"/>
  <c r="K297" i="15"/>
  <c r="K340" i="15"/>
  <c r="K298" i="15"/>
  <c r="V192" i="15"/>
  <c r="D299" i="15"/>
  <c r="D319" i="15" s="1"/>
  <c r="K301" i="15"/>
  <c r="K320" i="15" s="1"/>
  <c r="E354" i="15"/>
  <c r="H339" i="15"/>
  <c r="B102" i="15"/>
  <c r="AT102" i="15" s="1"/>
  <c r="B73" i="15"/>
  <c r="B78" i="15" s="1"/>
  <c r="B96" i="15"/>
  <c r="B112" i="15" s="1"/>
  <c r="AT112" i="15" s="1"/>
  <c r="B70" i="15"/>
  <c r="B89" i="15"/>
  <c r="B109" i="15" s="1"/>
  <c r="B67" i="15"/>
  <c r="H304" i="15"/>
  <c r="J310" i="15"/>
  <c r="K309" i="15"/>
  <c r="K323" i="15" s="1"/>
  <c r="R299" i="15"/>
  <c r="R319" i="15" s="1"/>
  <c r="N214" i="15"/>
  <c r="P226" i="15"/>
  <c r="P240" i="15" s="1"/>
  <c r="F340" i="15"/>
  <c r="E312" i="15"/>
  <c r="N226" i="15"/>
  <c r="N240" i="15" s="1"/>
  <c r="I354" i="15"/>
  <c r="P299" i="15"/>
  <c r="P319" i="15" s="1"/>
  <c r="Q226" i="15"/>
  <c r="Q240" i="15" s="1"/>
  <c r="N213" i="15"/>
  <c r="Q299" i="15"/>
  <c r="Q319" i="15" s="1"/>
  <c r="AG198" i="15"/>
  <c r="V214" i="15"/>
  <c r="J298" i="15"/>
  <c r="K354" i="15"/>
  <c r="K372" i="15" s="1"/>
  <c r="C298" i="15"/>
  <c r="C276" i="15"/>
  <c r="B111" i="15"/>
  <c r="C297" i="15"/>
  <c r="C279" i="15"/>
  <c r="C304" i="15"/>
  <c r="BA23" i="15"/>
  <c r="AT25" i="15"/>
  <c r="AU25" i="15"/>
  <c r="BA25" i="15" s="1"/>
  <c r="AT24" i="15"/>
  <c r="AU24" i="15"/>
  <c r="BA24" i="15" s="1"/>
  <c r="AT26" i="15"/>
  <c r="AU26" i="15"/>
  <c r="BA26" i="15" s="1"/>
  <c r="AT32" i="15"/>
  <c r="AU32" i="15"/>
  <c r="BA32" i="15" s="1"/>
  <c r="AT30" i="15"/>
  <c r="AU30" i="15"/>
  <c r="BA30" i="15" s="1"/>
  <c r="AT29" i="15"/>
  <c r="AU29" i="15"/>
  <c r="BA29" i="15" s="1"/>
  <c r="AT40" i="15"/>
  <c r="AU40" i="15"/>
  <c r="BA40" i="15" s="1"/>
  <c r="AT28" i="15"/>
  <c r="AU28" i="15"/>
  <c r="BA28" i="15" s="1"/>
  <c r="V225" i="15"/>
  <c r="A266" i="15"/>
  <c r="A308" i="15" s="1"/>
  <c r="A350" i="15" s="1"/>
  <c r="AM282" i="15"/>
  <c r="AS195" i="15"/>
  <c r="Q355" i="15"/>
  <c r="I346" i="15"/>
  <c r="I363" i="15" s="1"/>
  <c r="AS193" i="15"/>
  <c r="F355" i="15"/>
  <c r="T311" i="15"/>
  <c r="U311" i="15" s="1"/>
  <c r="AS311" i="15" s="1"/>
  <c r="T347" i="15"/>
  <c r="U347" i="15" s="1"/>
  <c r="AS347" i="15" s="1"/>
  <c r="U306" i="15"/>
  <c r="AS306" i="15" s="1"/>
  <c r="T342" i="15"/>
  <c r="S228" i="15"/>
  <c r="U281" i="15"/>
  <c r="AS281" i="15" s="1"/>
  <c r="H350" i="15"/>
  <c r="AK350" i="15" s="1"/>
  <c r="S225" i="15"/>
  <c r="S239" i="15" s="1"/>
  <c r="U264" i="15"/>
  <c r="AS264" i="15" s="1"/>
  <c r="G348" i="15"/>
  <c r="G364" i="15" s="1"/>
  <c r="P348" i="15"/>
  <c r="F349" i="15"/>
  <c r="AI349" i="15" s="1"/>
  <c r="Q346" i="15"/>
  <c r="F345" i="15"/>
  <c r="AI345" i="15" s="1"/>
  <c r="L87" i="15"/>
  <c r="L102" i="15"/>
  <c r="L100" i="15"/>
  <c r="L96" i="15"/>
  <c r="M88" i="15"/>
  <c r="AO45" i="15"/>
  <c r="Y87" i="15"/>
  <c r="V158" i="15"/>
  <c r="B145" i="15"/>
  <c r="W103" i="15"/>
  <c r="AR103" i="15" s="1"/>
  <c r="AT103" i="15"/>
  <c r="W98" i="15"/>
  <c r="AR98" i="15" s="1"/>
  <c r="B140" i="15"/>
  <c r="AT140" i="15" s="1"/>
  <c r="AT98" i="15"/>
  <c r="B136" i="15"/>
  <c r="W94" i="15"/>
  <c r="AR94" i="15" s="1"/>
  <c r="AT94" i="15"/>
  <c r="L103" i="15"/>
  <c r="L145" i="15" s="1"/>
  <c r="L71" i="15"/>
  <c r="L99" i="15"/>
  <c r="L113" i="15" s="1"/>
  <c r="L98" i="15"/>
  <c r="L140" i="15" s="1"/>
  <c r="L182" i="15" s="1"/>
  <c r="L92" i="15"/>
  <c r="L134" i="15" s="1"/>
  <c r="L176" i="15" s="1"/>
  <c r="L218" i="15" s="1"/>
  <c r="L90" i="15"/>
  <c r="L132" i="15" s="1"/>
  <c r="U78" i="15"/>
  <c r="AS78" i="15" s="1"/>
  <c r="U73" i="15"/>
  <c r="AS73" i="15" s="1"/>
  <c r="AO269" i="15"/>
  <c r="Y311" i="15"/>
  <c r="I345" i="15"/>
  <c r="F347" i="15"/>
  <c r="AI347" i="15" s="1"/>
  <c r="N299" i="15"/>
  <c r="N319" i="15" s="1"/>
  <c r="R214" i="15"/>
  <c r="Q228" i="15"/>
  <c r="U300" i="15"/>
  <c r="AS300" i="15" s="1"/>
  <c r="AO304" i="15"/>
  <c r="Y346" i="15"/>
  <c r="AO346" i="15" s="1"/>
  <c r="V300" i="15"/>
  <c r="V303" i="15"/>
  <c r="S226" i="15"/>
  <c r="S240" i="15" s="1"/>
  <c r="V162" i="15"/>
  <c r="V230" i="15"/>
  <c r="AP221" i="15"/>
  <c r="Z263" i="15"/>
  <c r="AA221" i="15"/>
  <c r="AQ221" i="15" s="1"/>
  <c r="C299" i="15"/>
  <c r="C319" i="15" s="1"/>
  <c r="O218" i="15"/>
  <c r="AP215" i="15"/>
  <c r="Z257" i="15"/>
  <c r="AA215" i="15"/>
  <c r="AQ215" i="15" s="1"/>
  <c r="AO257" i="15"/>
  <c r="Y299" i="15"/>
  <c r="D217" i="15"/>
  <c r="Q219" i="15"/>
  <c r="AL219" i="15" s="1"/>
  <c r="W104" i="15"/>
  <c r="AR104" i="15" s="1"/>
  <c r="B146" i="15"/>
  <c r="AT104" i="15"/>
  <c r="W101" i="15"/>
  <c r="AR101" i="15" s="1"/>
  <c r="B143" i="15"/>
  <c r="AT101" i="15"/>
  <c r="M103" i="15"/>
  <c r="M102" i="15"/>
  <c r="M100" i="15"/>
  <c r="M99" i="15"/>
  <c r="M113" i="15" s="1"/>
  <c r="L95" i="15"/>
  <c r="L137" i="15" s="1"/>
  <c r="L179" i="15" s="1"/>
  <c r="L221" i="15" s="1"/>
  <c r="M92" i="15"/>
  <c r="AH92" i="15" s="1"/>
  <c r="L89" i="15"/>
  <c r="B87" i="15"/>
  <c r="D298" i="15"/>
  <c r="I297" i="15"/>
  <c r="AO263" i="15"/>
  <c r="Y305" i="15"/>
  <c r="AP218" i="15"/>
  <c r="Z260" i="15"/>
  <c r="AA218" i="15"/>
  <c r="AQ218" i="15" s="1"/>
  <c r="AO256" i="15"/>
  <c r="Y298" i="15"/>
  <c r="U265" i="15"/>
  <c r="AS265" i="15" s="1"/>
  <c r="AO271" i="15"/>
  <c r="Y313" i="15"/>
  <c r="O213" i="15"/>
  <c r="U215" i="15"/>
  <c r="AS215" i="15" s="1"/>
  <c r="J342" i="15"/>
  <c r="AM342" i="15" s="1"/>
  <c r="V216" i="15"/>
  <c r="D309" i="15"/>
  <c r="D323" i="15" s="1"/>
  <c r="E307" i="15"/>
  <c r="E322" i="15" s="1"/>
  <c r="U302" i="15"/>
  <c r="AS302" i="15" s="1"/>
  <c r="S219" i="15"/>
  <c r="S182" i="15"/>
  <c r="AN182" i="15" s="1"/>
  <c r="AO258" i="15"/>
  <c r="Y300" i="15"/>
  <c r="H354" i="15"/>
  <c r="AP219" i="15"/>
  <c r="Z261" i="15"/>
  <c r="AA219" i="15"/>
  <c r="AQ219" i="15" s="1"/>
  <c r="Q221" i="15"/>
  <c r="Q237" i="15" s="1"/>
  <c r="Z309" i="15"/>
  <c r="AP267" i="15"/>
  <c r="AA267" i="15"/>
  <c r="AQ267" i="15" s="1"/>
  <c r="AT27" i="15"/>
  <c r="W71" i="15"/>
  <c r="AR71" i="15" s="1"/>
  <c r="B99" i="15"/>
  <c r="B113" i="15" s="1"/>
  <c r="W93" i="15"/>
  <c r="AR93" i="15" s="1"/>
  <c r="B135" i="15"/>
  <c r="AT93" i="15"/>
  <c r="L104" i="15"/>
  <c r="L146" i="15" s="1"/>
  <c r="L188" i="15" s="1"/>
  <c r="L230" i="15" s="1"/>
  <c r="L101" i="15"/>
  <c r="L143" i="15" s="1"/>
  <c r="L185" i="15" s="1"/>
  <c r="L227" i="15" s="1"/>
  <c r="L97" i="15"/>
  <c r="L139" i="15" s="1"/>
  <c r="L181" i="15" s="1"/>
  <c r="L223" i="15" s="1"/>
  <c r="M95" i="15"/>
  <c r="AH95" i="15" s="1"/>
  <c r="L94" i="15"/>
  <c r="L93" i="15"/>
  <c r="L135" i="15" s="1"/>
  <c r="L177" i="15" s="1"/>
  <c r="L91" i="15"/>
  <c r="M89" i="15"/>
  <c r="V306" i="15"/>
  <c r="O221" i="15"/>
  <c r="O237" i="15" s="1"/>
  <c r="S229" i="15"/>
  <c r="V182" i="15"/>
  <c r="E339" i="15"/>
  <c r="E297" i="15"/>
  <c r="AO230" i="15"/>
  <c r="Y272" i="15"/>
  <c r="AA272" i="15" s="1"/>
  <c r="AQ272" i="15" s="1"/>
  <c r="AO267" i="15"/>
  <c r="Y309" i="15"/>
  <c r="H302" i="15"/>
  <c r="AK302" i="15" s="1"/>
  <c r="V307" i="15"/>
  <c r="R228" i="15"/>
  <c r="U258" i="15"/>
  <c r="AS258" i="15" s="1"/>
  <c r="AN198" i="15"/>
  <c r="Q223" i="15"/>
  <c r="O227" i="15"/>
  <c r="AJ227" i="15" s="1"/>
  <c r="P219" i="15"/>
  <c r="F217" i="15"/>
  <c r="V261" i="15"/>
  <c r="V260" i="15"/>
  <c r="E298" i="15"/>
  <c r="E340" i="15"/>
  <c r="D354" i="15"/>
  <c r="H309" i="15"/>
  <c r="H323" i="15" s="1"/>
  <c r="P298" i="15"/>
  <c r="P340" i="15"/>
  <c r="O348" i="15"/>
  <c r="R306" i="15"/>
  <c r="R322" i="15" s="1"/>
  <c r="V262" i="15"/>
  <c r="V221" i="15"/>
  <c r="AP226" i="15"/>
  <c r="AA226" i="15"/>
  <c r="AQ226" i="15" s="1"/>
  <c r="Z268" i="15"/>
  <c r="I340" i="15"/>
  <c r="S213" i="15"/>
  <c r="T350" i="15"/>
  <c r="U350" i="15" s="1"/>
  <c r="AS350" i="15" s="1"/>
  <c r="U224" i="15"/>
  <c r="AS224" i="15" s="1"/>
  <c r="AP266" i="15"/>
  <c r="Z308" i="15"/>
  <c r="Q225" i="15"/>
  <c r="Q239" i="15" s="1"/>
  <c r="S218" i="15"/>
  <c r="AN218" i="15" s="1"/>
  <c r="AP269" i="15"/>
  <c r="Z311" i="15"/>
  <c r="AA269" i="15"/>
  <c r="AQ269" i="15" s="1"/>
  <c r="O175" i="15"/>
  <c r="O194" i="15" s="1"/>
  <c r="F351" i="15"/>
  <c r="F365" i="15" s="1"/>
  <c r="U187" i="15"/>
  <c r="AS187" i="15" s="1"/>
  <c r="T229" i="15"/>
  <c r="V222" i="15"/>
  <c r="AP259" i="15"/>
  <c r="Z301" i="15"/>
  <c r="AO261" i="15"/>
  <c r="Y303" i="15"/>
  <c r="S175" i="15"/>
  <c r="S194" i="15" s="1"/>
  <c r="S299" i="15"/>
  <c r="S319" i="15" s="1"/>
  <c r="Q356" i="15"/>
  <c r="AK300" i="15"/>
  <c r="U267" i="15"/>
  <c r="AS267" i="15" s="1"/>
  <c r="Q353" i="15"/>
  <c r="AL353" i="15" s="1"/>
  <c r="S348" i="15"/>
  <c r="AA230" i="15"/>
  <c r="AQ230" i="15" s="1"/>
  <c r="J314" i="15"/>
  <c r="AM314" i="15" s="1"/>
  <c r="T299" i="15"/>
  <c r="T319" i="15" s="1"/>
  <c r="I309" i="15"/>
  <c r="I323" i="15" s="1"/>
  <c r="J353" i="15"/>
  <c r="AM353" i="15" s="1"/>
  <c r="V227" i="15"/>
  <c r="V265" i="15"/>
  <c r="T219" i="15"/>
  <c r="T303" i="15" s="1"/>
  <c r="U303" i="15" s="1"/>
  <c r="AS303" i="15" s="1"/>
  <c r="U177" i="15"/>
  <c r="AS177" i="15" s="1"/>
  <c r="V228" i="15"/>
  <c r="J354" i="15"/>
  <c r="AO302" i="15"/>
  <c r="Y344" i="15"/>
  <c r="AO344" i="15" s="1"/>
  <c r="C312" i="15"/>
  <c r="C325" i="15" s="1"/>
  <c r="C330" i="15" s="1"/>
  <c r="AP307" i="15"/>
  <c r="Z349" i="15"/>
  <c r="O304" i="15"/>
  <c r="F297" i="15"/>
  <c r="G341" i="15"/>
  <c r="U230" i="15"/>
  <c r="AS230" i="15" s="1"/>
  <c r="T314" i="15"/>
  <c r="U314" i="15" s="1"/>
  <c r="AS314" i="15" s="1"/>
  <c r="AO270" i="15"/>
  <c r="Y312" i="15"/>
  <c r="W95" i="15"/>
  <c r="AR95" i="15" s="1"/>
  <c r="B137" i="15"/>
  <c r="AT95" i="15"/>
  <c r="W92" i="15"/>
  <c r="AR92" i="15" s="1"/>
  <c r="B134" i="15"/>
  <c r="AT92" i="15"/>
  <c r="M87" i="15"/>
  <c r="AS77" i="15"/>
  <c r="U72" i="15"/>
  <c r="AS72" i="15" s="1"/>
  <c r="M98" i="15"/>
  <c r="AH98" i="15" s="1"/>
  <c r="M96" i="15"/>
  <c r="M90" i="15"/>
  <c r="AH90" i="15" s="1"/>
  <c r="V156" i="15"/>
  <c r="U154" i="15"/>
  <c r="AS154" i="15" s="1"/>
  <c r="H298" i="15"/>
  <c r="J341" i="15"/>
  <c r="K352" i="15"/>
  <c r="K366" i="15" s="1"/>
  <c r="O219" i="15"/>
  <c r="Z300" i="15"/>
  <c r="AP258" i="15"/>
  <c r="AA258" i="15"/>
  <c r="AQ258" i="15" s="1"/>
  <c r="O226" i="15"/>
  <c r="S214" i="15"/>
  <c r="AK240" i="15"/>
  <c r="Q182" i="15"/>
  <c r="AL182" i="15" s="1"/>
  <c r="J352" i="15"/>
  <c r="V226" i="15"/>
  <c r="U158" i="15"/>
  <c r="AS158" i="15" s="1"/>
  <c r="AS164" i="15"/>
  <c r="D347" i="15"/>
  <c r="AG347" i="15" s="1"/>
  <c r="H175" i="15"/>
  <c r="F314" i="15"/>
  <c r="AI314" i="15" s="1"/>
  <c r="Y259" i="15"/>
  <c r="AO217" i="15"/>
  <c r="E309" i="15"/>
  <c r="E323" i="15" s="1"/>
  <c r="AP272" i="15"/>
  <c r="Z314" i="15"/>
  <c r="V257" i="15"/>
  <c r="V355" i="15"/>
  <c r="B36" i="15"/>
  <c r="AT31" i="15"/>
  <c r="B139" i="15"/>
  <c r="W97" i="15"/>
  <c r="AR97" i="15" s="1"/>
  <c r="AT97" i="15"/>
  <c r="W90" i="15"/>
  <c r="AR90" i="15" s="1"/>
  <c r="B132" i="15"/>
  <c r="AT90" i="15"/>
  <c r="AH104" i="15"/>
  <c r="M101" i="15"/>
  <c r="AH101" i="15" s="1"/>
  <c r="M97" i="15"/>
  <c r="AH97" i="15" s="1"/>
  <c r="M94" i="15"/>
  <c r="M93" i="15"/>
  <c r="AH93" i="15" s="1"/>
  <c r="M91" i="15"/>
  <c r="L66" i="15"/>
  <c r="L88" i="15"/>
  <c r="AP45" i="15"/>
  <c r="Z87" i="15"/>
  <c r="V195" i="15"/>
  <c r="G354" i="15"/>
  <c r="D304" i="15"/>
  <c r="V267" i="15"/>
  <c r="J351" i="15"/>
  <c r="J365" i="15" s="1"/>
  <c r="AO264" i="15"/>
  <c r="Y306" i="15"/>
  <c r="C306" i="15"/>
  <c r="C322" i="15" s="1"/>
  <c r="V199" i="15"/>
  <c r="AP228" i="15"/>
  <c r="Z270" i="15"/>
  <c r="AP256" i="15"/>
  <c r="Z298" i="15"/>
  <c r="AA256" i="15"/>
  <c r="AQ256" i="15" s="1"/>
  <c r="Q133" i="15"/>
  <c r="T214" i="15"/>
  <c r="U172" i="15"/>
  <c r="AS172" i="15" s="1"/>
  <c r="S221" i="15"/>
  <c r="S237" i="15" s="1"/>
  <c r="U260" i="15"/>
  <c r="AS260" i="15" s="1"/>
  <c r="T344" i="15"/>
  <c r="U344" i="15" s="1"/>
  <c r="AS344" i="15" s="1"/>
  <c r="H307" i="15"/>
  <c r="AK307" i="15" s="1"/>
  <c r="E310" i="15"/>
  <c r="E324" i="15" s="1"/>
  <c r="U220" i="15"/>
  <c r="AS220" i="15" s="1"/>
  <c r="F344" i="15"/>
  <c r="AI344" i="15" s="1"/>
  <c r="AO224" i="15"/>
  <c r="Y266" i="15"/>
  <c r="AA266" i="15" s="1"/>
  <c r="AQ266" i="15" s="1"/>
  <c r="D310" i="15"/>
  <c r="D307" i="15"/>
  <c r="D322" i="15" s="1"/>
  <c r="V213" i="15"/>
  <c r="O229" i="15"/>
  <c r="AP222" i="15"/>
  <c r="Z264" i="15"/>
  <c r="V271" i="15"/>
  <c r="AP271" i="15"/>
  <c r="Z313" i="15"/>
  <c r="AA271" i="15"/>
  <c r="AQ271" i="15" s="1"/>
  <c r="O214" i="15"/>
  <c r="D339" i="15"/>
  <c r="AP262" i="15"/>
  <c r="Z304" i="15"/>
  <c r="V152" i="15"/>
  <c r="J217" i="15"/>
  <c r="V175" i="15"/>
  <c r="U157" i="15"/>
  <c r="AS157" i="15" s="1"/>
  <c r="U162" i="15"/>
  <c r="AS162" i="15" s="1"/>
  <c r="Y307" i="15"/>
  <c r="AO265" i="15"/>
  <c r="Y310" i="15"/>
  <c r="AO268" i="15"/>
  <c r="AL198" i="15"/>
  <c r="U227" i="15"/>
  <c r="AS227" i="15" s="1"/>
  <c r="F305" i="15"/>
  <c r="AI305" i="15" s="1"/>
  <c r="V215" i="15"/>
  <c r="J349" i="15"/>
  <c r="AM349" i="15" s="1"/>
  <c r="AG300" i="15"/>
  <c r="F348" i="15"/>
  <c r="J344" i="15"/>
  <c r="AM344" i="15" s="1"/>
  <c r="I304" i="15"/>
  <c r="I321" i="15" s="1"/>
  <c r="U348" i="15"/>
  <c r="AS348" i="15" s="1"/>
  <c r="AA217" i="15"/>
  <c r="AQ217" i="15" s="1"/>
  <c r="AA228" i="15"/>
  <c r="AQ228" i="15" s="1"/>
  <c r="H352" i="15"/>
  <c r="E314" i="15"/>
  <c r="AG314" i="15" s="1"/>
  <c r="K351" i="15"/>
  <c r="K365" i="15" s="1"/>
  <c r="G352" i="15"/>
  <c r="G366" i="15" s="1"/>
  <c r="J345" i="15"/>
  <c r="AM345" i="15" s="1"/>
  <c r="AS71" i="15"/>
  <c r="W62" i="15"/>
  <c r="AR62" i="15" s="1"/>
  <c r="W53" i="15"/>
  <c r="AR53" i="15" s="1"/>
  <c r="W50" i="15"/>
  <c r="AR50" i="15" s="1"/>
  <c r="U67" i="15"/>
  <c r="AS67" i="15" s="1"/>
  <c r="L67" i="15"/>
  <c r="L70" i="15"/>
  <c r="L76" i="15" s="1"/>
  <c r="L68" i="15"/>
  <c r="AQ61" i="15"/>
  <c r="AP61" i="15"/>
  <c r="W59" i="15"/>
  <c r="AR59" i="15" s="1"/>
  <c r="AR3" i="15"/>
  <c r="V61" i="15"/>
  <c r="V58" i="15"/>
  <c r="L73" i="15"/>
  <c r="L78" i="15" s="1"/>
  <c r="L72" i="15"/>
  <c r="AS65" i="15"/>
  <c r="L69" i="15"/>
  <c r="L75" i="15" s="1"/>
  <c r="L74" i="15"/>
  <c r="W56" i="15"/>
  <c r="AR56" i="15" s="1"/>
  <c r="W54" i="15"/>
  <c r="AR54" i="15" s="1"/>
  <c r="W61" i="15"/>
  <c r="AR61" i="15" s="1"/>
  <c r="V60" i="15"/>
  <c r="V57" i="15"/>
  <c r="V54" i="15"/>
  <c r="V51" i="15"/>
  <c r="V47" i="15"/>
  <c r="AA45" i="15"/>
  <c r="AQ45" i="15" s="1"/>
  <c r="C27" i="15"/>
  <c r="W51" i="15"/>
  <c r="AR51" i="15" s="1"/>
  <c r="W47" i="15"/>
  <c r="AR47" i="15" s="1"/>
  <c r="U61" i="15"/>
  <c r="U58" i="15"/>
  <c r="U55" i="15"/>
  <c r="U48" i="15"/>
  <c r="AQ51" i="15"/>
  <c r="AQ49" i="15"/>
  <c r="AQ47" i="15"/>
  <c r="V46" i="15"/>
  <c r="U62" i="15"/>
  <c r="V45" i="15"/>
  <c r="AQ62" i="15"/>
  <c r="U45" i="15"/>
  <c r="V50" i="15"/>
  <c r="W57" i="15"/>
  <c r="AR57" i="15" s="1"/>
  <c r="AQ55" i="15"/>
  <c r="AS23" i="15"/>
  <c r="W58" i="15"/>
  <c r="AR58" i="15" s="1"/>
  <c r="U59" i="15"/>
  <c r="U56" i="15"/>
  <c r="U52" i="15"/>
  <c r="U49" i="15"/>
  <c r="W52" i="15"/>
  <c r="AR52" i="15" s="1"/>
  <c r="W49" i="15"/>
  <c r="AR49" i="15" s="1"/>
  <c r="V62" i="15"/>
  <c r="V59" i="15"/>
  <c r="V56" i="15"/>
  <c r="V52" i="15"/>
  <c r="V49" i="15"/>
  <c r="U46" i="15"/>
  <c r="W45" i="15"/>
  <c r="AR45" i="15" s="1"/>
  <c r="W55" i="15"/>
  <c r="AR55" i="15" s="1"/>
  <c r="W48" i="15"/>
  <c r="AR48" i="15" s="1"/>
  <c r="W46" i="15"/>
  <c r="AR46" i="15" s="1"/>
  <c r="W60" i="15"/>
  <c r="AR60" i="15" s="1"/>
  <c r="AQ48" i="15"/>
  <c r="U60" i="15"/>
  <c r="U57" i="15"/>
  <c r="U54" i="15"/>
  <c r="U51" i="15"/>
  <c r="U47" i="15"/>
  <c r="U53" i="15"/>
  <c r="AQ58" i="15"/>
  <c r="V55" i="15"/>
  <c r="V48" i="15"/>
  <c r="U50" i="15"/>
  <c r="AQ60" i="15"/>
  <c r="AQ54" i="15"/>
  <c r="AQ50" i="15"/>
  <c r="AQ59" i="15"/>
  <c r="AQ52" i="15"/>
  <c r="AQ46" i="15"/>
  <c r="AQ57" i="15"/>
  <c r="AQ56" i="15"/>
  <c r="AQ53" i="15"/>
  <c r="C36" i="15"/>
  <c r="AS3" i="15"/>
  <c r="C32" i="15"/>
  <c r="C30" i="15"/>
  <c r="W30" i="15" s="1"/>
  <c r="AR30" i="15" s="1"/>
  <c r="W29" i="15"/>
  <c r="AR29" i="15" s="1"/>
  <c r="W25" i="15"/>
  <c r="AR25" i="15" s="1"/>
  <c r="AR23" i="15"/>
  <c r="W31" i="15"/>
  <c r="AR31" i="15" s="1"/>
  <c r="W26" i="15"/>
  <c r="AR26" i="15" s="1"/>
  <c r="W24" i="15"/>
  <c r="AR24" i="15" s="1"/>
  <c r="W28" i="15"/>
  <c r="AR28" i="15" s="1"/>
  <c r="W40" i="15"/>
  <c r="AR40" i="15" s="1"/>
  <c r="G26" i="14"/>
  <c r="G25" i="14"/>
  <c r="G24" i="14"/>
  <c r="G23" i="14"/>
  <c r="G22" i="14"/>
  <c r="G21" i="14"/>
  <c r="G20" i="14"/>
  <c r="G19" i="14"/>
  <c r="G18" i="14"/>
  <c r="G15" i="14"/>
  <c r="G13" i="14"/>
  <c r="G12" i="14"/>
  <c r="G11" i="14"/>
  <c r="F10" i="14"/>
  <c r="J236" i="15" l="1"/>
  <c r="J259" i="15"/>
  <c r="F236" i="15"/>
  <c r="F259" i="15"/>
  <c r="T284" i="15"/>
  <c r="T290" i="15" s="1"/>
  <c r="T278" i="15"/>
  <c r="T292" i="15"/>
  <c r="U259" i="15"/>
  <c r="AS259" i="15" s="1"/>
  <c r="I236" i="15"/>
  <c r="I259" i="15"/>
  <c r="P278" i="15"/>
  <c r="P292" i="15"/>
  <c r="P284" i="15"/>
  <c r="P290" i="15" s="1"/>
  <c r="D236" i="15"/>
  <c r="D259" i="15"/>
  <c r="AG259" i="15" s="1"/>
  <c r="E292" i="15"/>
  <c r="E278" i="15"/>
  <c r="E284" i="15"/>
  <c r="E290" i="15" s="1"/>
  <c r="N259" i="15"/>
  <c r="R314" i="15"/>
  <c r="AL314" i="15"/>
  <c r="R356" i="15"/>
  <c r="AL356" i="15" s="1"/>
  <c r="S314" i="15"/>
  <c r="AN314" i="15" s="1"/>
  <c r="AK234" i="15"/>
  <c r="AK345" i="15"/>
  <c r="O241" i="15"/>
  <c r="J324" i="15"/>
  <c r="O309" i="15"/>
  <c r="O323" i="15" s="1"/>
  <c r="O307" i="15"/>
  <c r="V346" i="15"/>
  <c r="E325" i="15"/>
  <c r="E372" i="15"/>
  <c r="V311" i="15"/>
  <c r="AI299" i="15"/>
  <c r="V304" i="15"/>
  <c r="AM304" i="15"/>
  <c r="T236" i="15"/>
  <c r="U236" i="15" s="1"/>
  <c r="AS236" i="15" s="1"/>
  <c r="U304" i="15"/>
  <c r="AS304" i="15" s="1"/>
  <c r="H330" i="15"/>
  <c r="I330" i="15"/>
  <c r="AI304" i="15"/>
  <c r="AI346" i="15"/>
  <c r="F325" i="15"/>
  <c r="G367" i="15"/>
  <c r="AI237" i="15"/>
  <c r="J250" i="15"/>
  <c r="AM250" i="15" s="1"/>
  <c r="O208" i="15"/>
  <c r="AJ208" i="15" s="1"/>
  <c r="T241" i="15"/>
  <c r="S241" i="15"/>
  <c r="H321" i="15"/>
  <c r="E319" i="15"/>
  <c r="R200" i="15"/>
  <c r="R206" i="15" s="1"/>
  <c r="AN192" i="15"/>
  <c r="AK352" i="15"/>
  <c r="H366" i="15"/>
  <c r="T234" i="15"/>
  <c r="U234" i="15" s="1"/>
  <c r="AS234" i="15" s="1"/>
  <c r="T250" i="15"/>
  <c r="H194" i="15"/>
  <c r="AK194" i="15" s="1"/>
  <c r="H200" i="15"/>
  <c r="H206" i="15" s="1"/>
  <c r="H208" i="15"/>
  <c r="AK208" i="15" s="1"/>
  <c r="S234" i="15"/>
  <c r="H318" i="15"/>
  <c r="AH96" i="15"/>
  <c r="M112" i="15"/>
  <c r="AH112" i="15" s="1"/>
  <c r="AH87" i="15"/>
  <c r="M116" i="15"/>
  <c r="M122" i="15" s="1"/>
  <c r="AI297" i="15"/>
  <c r="AM354" i="15"/>
  <c r="J372" i="15"/>
  <c r="P360" i="15"/>
  <c r="E360" i="15"/>
  <c r="AJ213" i="15"/>
  <c r="D318" i="15"/>
  <c r="AH103" i="15"/>
  <c r="M115" i="15"/>
  <c r="R234" i="15"/>
  <c r="M124" i="15"/>
  <c r="AH124" i="15" s="1"/>
  <c r="M108" i="15"/>
  <c r="AH108" i="15" s="1"/>
  <c r="N250" i="15"/>
  <c r="N234" i="15"/>
  <c r="K334" i="15"/>
  <c r="K318" i="15"/>
  <c r="G360" i="15"/>
  <c r="G376" i="15"/>
  <c r="T354" i="15"/>
  <c r="U354" i="15" s="1"/>
  <c r="AS354" i="15" s="1"/>
  <c r="T246" i="15"/>
  <c r="T349" i="15"/>
  <c r="T364" i="15" s="1"/>
  <c r="T238" i="15"/>
  <c r="T297" i="15"/>
  <c r="U297" i="15" s="1"/>
  <c r="AS297" i="15" s="1"/>
  <c r="T242" i="15"/>
  <c r="T248" i="15" s="1"/>
  <c r="G334" i="15"/>
  <c r="G318" i="15"/>
  <c r="J360" i="15"/>
  <c r="D250" i="15"/>
  <c r="AG250" i="15" s="1"/>
  <c r="AG310" i="15"/>
  <c r="D324" i="15"/>
  <c r="Q152" i="15"/>
  <c r="AL152" i="15" s="1"/>
  <c r="Q166" i="15"/>
  <c r="AL166" i="15" s="1"/>
  <c r="Q158" i="15"/>
  <c r="Q164" i="15" s="1"/>
  <c r="O351" i="15"/>
  <c r="O365" i="15" s="1"/>
  <c r="AH91" i="15"/>
  <c r="M110" i="15"/>
  <c r="AH110" i="15" s="1"/>
  <c r="AM352" i="15"/>
  <c r="J366" i="15"/>
  <c r="O240" i="15"/>
  <c r="AJ240" i="15" s="1"/>
  <c r="AJ304" i="15"/>
  <c r="AN213" i="15"/>
  <c r="P318" i="15"/>
  <c r="E318" i="15"/>
  <c r="E334" i="15"/>
  <c r="E326" i="15"/>
  <c r="E332" i="15" s="1"/>
  <c r="AK354" i="15"/>
  <c r="AG312" i="15"/>
  <c r="E330" i="15"/>
  <c r="K376" i="15"/>
  <c r="K360" i="15"/>
  <c r="P343" i="15"/>
  <c r="P236" i="15"/>
  <c r="T310" i="15"/>
  <c r="T324" i="15" s="1"/>
  <c r="T240" i="15"/>
  <c r="Q234" i="15"/>
  <c r="I318" i="15"/>
  <c r="AK313" i="15"/>
  <c r="H325" i="15"/>
  <c r="F250" i="15"/>
  <c r="AI250" i="15" s="1"/>
  <c r="R208" i="15"/>
  <c r="J321" i="15"/>
  <c r="AM321" i="15" s="1"/>
  <c r="O200" i="15"/>
  <c r="O206" i="15" s="1"/>
  <c r="K325" i="15"/>
  <c r="J242" i="15"/>
  <c r="J248" i="15" s="1"/>
  <c r="I325" i="15"/>
  <c r="AG304" i="15"/>
  <c r="D321" i="15"/>
  <c r="AG321" i="15" s="1"/>
  <c r="I360" i="15"/>
  <c r="R246" i="15"/>
  <c r="R241" i="15"/>
  <c r="AH100" i="15"/>
  <c r="M114" i="15"/>
  <c r="AH114" i="15" s="1"/>
  <c r="AL346" i="15"/>
  <c r="AN228" i="15"/>
  <c r="S246" i="15"/>
  <c r="AL355" i="15"/>
  <c r="F360" i="15"/>
  <c r="K326" i="15"/>
  <c r="K332" i="15" s="1"/>
  <c r="AJ228" i="15"/>
  <c r="P246" i="15"/>
  <c r="AM297" i="15"/>
  <c r="AI310" i="15"/>
  <c r="F324" i="15"/>
  <c r="G368" i="15"/>
  <c r="G374" i="15" s="1"/>
  <c r="AN304" i="15"/>
  <c r="S307" i="15"/>
  <c r="S238" i="15"/>
  <c r="AG313" i="15"/>
  <c r="D325" i="15"/>
  <c r="O246" i="15"/>
  <c r="G325" i="15"/>
  <c r="D242" i="15"/>
  <c r="D248" i="15" s="1"/>
  <c r="F319" i="15"/>
  <c r="AI319" i="15" s="1"/>
  <c r="J325" i="15"/>
  <c r="I242" i="15"/>
  <c r="I248" i="15" s="1"/>
  <c r="O312" i="15"/>
  <c r="O234" i="15"/>
  <c r="AJ234" i="15" s="1"/>
  <c r="G372" i="15"/>
  <c r="AH94" i="15"/>
  <c r="M111" i="15"/>
  <c r="AH111" i="15" s="1"/>
  <c r="J361" i="15"/>
  <c r="AI341" i="15"/>
  <c r="G361" i="15"/>
  <c r="AN348" i="15"/>
  <c r="AJ348" i="15"/>
  <c r="AL223" i="15"/>
  <c r="Q238" i="15"/>
  <c r="AL238" i="15" s="1"/>
  <c r="AH89" i="15"/>
  <c r="M109" i="15"/>
  <c r="AH109" i="15" s="1"/>
  <c r="AH102" i="15"/>
  <c r="M120" i="15"/>
  <c r="Q246" i="15"/>
  <c r="Q241" i="15"/>
  <c r="AI355" i="15"/>
  <c r="J318" i="15"/>
  <c r="N242" i="15"/>
  <c r="N248" i="15" s="1"/>
  <c r="P339" i="15"/>
  <c r="P242" i="15"/>
  <c r="P248" i="15" s="1"/>
  <c r="AI312" i="15"/>
  <c r="F330" i="15"/>
  <c r="R217" i="15"/>
  <c r="R301" i="15" s="1"/>
  <c r="R320" i="15" s="1"/>
  <c r="AK299" i="15"/>
  <c r="H319" i="15"/>
  <c r="AK319" i="15" s="1"/>
  <c r="AJ223" i="15"/>
  <c r="P238" i="15"/>
  <c r="AJ238" i="15" s="1"/>
  <c r="F318" i="15"/>
  <c r="AM346" i="15"/>
  <c r="F321" i="15"/>
  <c r="AI321" i="15" s="1"/>
  <c r="H322" i="15"/>
  <c r="I250" i="15"/>
  <c r="F363" i="15"/>
  <c r="F242" i="15"/>
  <c r="F248" i="15" s="1"/>
  <c r="S208" i="15"/>
  <c r="AN208" i="15" s="1"/>
  <c r="Q196" i="15"/>
  <c r="AL196" i="15" s="1"/>
  <c r="G326" i="15"/>
  <c r="G332" i="15" s="1"/>
  <c r="P250" i="15"/>
  <c r="K367" i="15"/>
  <c r="N241" i="15"/>
  <c r="S200" i="15"/>
  <c r="S206" i="15" s="1"/>
  <c r="S196" i="15"/>
  <c r="AN196" i="15" s="1"/>
  <c r="AI348" i="15"/>
  <c r="AJ226" i="15"/>
  <c r="AG354" i="15"/>
  <c r="AL213" i="15"/>
  <c r="AL235" i="15"/>
  <c r="V305" i="15"/>
  <c r="AG235" i="15"/>
  <c r="AJ239" i="15"/>
  <c r="AM312" i="15"/>
  <c r="AJ229" i="15"/>
  <c r="O302" i="15"/>
  <c r="AJ302" i="15" s="1"/>
  <c r="AJ218" i="15"/>
  <c r="AM298" i="15"/>
  <c r="AI206" i="15"/>
  <c r="AI200" i="15"/>
  <c r="AM340" i="15"/>
  <c r="AG339" i="15"/>
  <c r="AG322" i="15"/>
  <c r="AG307" i="15"/>
  <c r="AK175" i="15"/>
  <c r="AN214" i="15"/>
  <c r="AK298" i="15"/>
  <c r="AN194" i="15"/>
  <c r="AN175" i="15"/>
  <c r="AI365" i="15"/>
  <c r="AI351" i="15"/>
  <c r="AI300" i="15"/>
  <c r="AK323" i="15"/>
  <c r="AK309" i="15"/>
  <c r="AJ237" i="15"/>
  <c r="AJ221" i="15"/>
  <c r="AL237" i="15"/>
  <c r="AL221" i="15"/>
  <c r="AN219" i="15"/>
  <c r="AH113" i="15"/>
  <c r="AH99" i="15"/>
  <c r="AK304" i="15"/>
  <c r="AG246" i="15"/>
  <c r="AG241" i="15"/>
  <c r="AI246" i="15"/>
  <c r="AI241" i="15"/>
  <c r="AK246" i="15"/>
  <c r="AK241" i="15"/>
  <c r="AK158" i="15"/>
  <c r="AK164" i="15"/>
  <c r="AL122" i="15"/>
  <c r="AL116" i="15"/>
  <c r="AM200" i="15"/>
  <c r="AM206" i="15"/>
  <c r="AI234" i="15"/>
  <c r="AN199" i="15"/>
  <c r="AK235" i="15"/>
  <c r="AJ198" i="15"/>
  <c r="AL214" i="15"/>
  <c r="AJ204" i="15"/>
  <c r="AJ199" i="15"/>
  <c r="AG341" i="15"/>
  <c r="AM299" i="15"/>
  <c r="AI323" i="15"/>
  <c r="AI309" i="15"/>
  <c r="AL288" i="15"/>
  <c r="AL283" i="15"/>
  <c r="AN164" i="15"/>
  <c r="AN158" i="15"/>
  <c r="V239" i="15"/>
  <c r="AM239" i="15"/>
  <c r="AJ214" i="15"/>
  <c r="AN237" i="15"/>
  <c r="AN221" i="15"/>
  <c r="AN319" i="15"/>
  <c r="AN299" i="15"/>
  <c r="AL239" i="15"/>
  <c r="AL225" i="15"/>
  <c r="AI236" i="15"/>
  <c r="AI217" i="15"/>
  <c r="AH88" i="15"/>
  <c r="AN225" i="15"/>
  <c r="U342" i="15"/>
  <c r="AS342" i="15" s="1"/>
  <c r="AN342" i="15"/>
  <c r="V310" i="15"/>
  <c r="AM310" i="15"/>
  <c r="AJ235" i="15"/>
  <c r="AH78" i="15"/>
  <c r="AH73" i="15"/>
  <c r="AJ164" i="15"/>
  <c r="AJ158" i="15"/>
  <c r="AM246" i="15"/>
  <c r="AM241" i="15"/>
  <c r="AH80" i="15"/>
  <c r="AH74" i="15"/>
  <c r="AM323" i="15"/>
  <c r="AM309" i="15"/>
  <c r="AG234" i="15"/>
  <c r="AM319" i="15"/>
  <c r="AL306" i="15"/>
  <c r="AL133" i="15"/>
  <c r="O303" i="15"/>
  <c r="AJ219" i="15"/>
  <c r="AJ194" i="15"/>
  <c r="AJ175" i="15"/>
  <c r="AL228" i="15"/>
  <c r="AL319" i="15"/>
  <c r="AL299" i="15"/>
  <c r="AK312" i="15"/>
  <c r="AN311" i="15"/>
  <c r="AN223" i="15"/>
  <c r="AM236" i="15"/>
  <c r="AM217" i="15"/>
  <c r="AM365" i="15"/>
  <c r="AM351" i="15"/>
  <c r="L124" i="15"/>
  <c r="AG288" i="15"/>
  <c r="AG283" i="15"/>
  <c r="S313" i="15"/>
  <c r="AN229" i="15"/>
  <c r="AG323" i="15"/>
  <c r="AG309" i="15"/>
  <c r="AG298" i="15"/>
  <c r="AG236" i="15"/>
  <c r="AG217" i="15"/>
  <c r="AM288" i="15"/>
  <c r="AM283" i="15"/>
  <c r="AN226" i="15"/>
  <c r="AM196" i="15"/>
  <c r="AM234" i="15"/>
  <c r="Q310" i="15"/>
  <c r="Q324" i="15" s="1"/>
  <c r="AL226" i="15"/>
  <c r="AI340" i="15"/>
  <c r="N340" i="15"/>
  <c r="AK237" i="15"/>
  <c r="AG299" i="15"/>
  <c r="AJ319" i="15"/>
  <c r="AJ299" i="15"/>
  <c r="AK297" i="15"/>
  <c r="AG297" i="15"/>
  <c r="AL192" i="15"/>
  <c r="AG200" i="15"/>
  <c r="AG206" i="15"/>
  <c r="AG237" i="15"/>
  <c r="AL204" i="15"/>
  <c r="AL199" i="15"/>
  <c r="AN197" i="15"/>
  <c r="S349" i="15"/>
  <c r="AJ225" i="15"/>
  <c r="AI298" i="15"/>
  <c r="C343" i="15"/>
  <c r="C362" i="15" s="1"/>
  <c r="P351" i="15"/>
  <c r="P365" i="15" s="1"/>
  <c r="P309" i="15"/>
  <c r="P323" i="15" s="1"/>
  <c r="AT91" i="15"/>
  <c r="N312" i="15"/>
  <c r="N330" i="15" s="1"/>
  <c r="P354" i="15"/>
  <c r="W96" i="15"/>
  <c r="AR96" i="15" s="1"/>
  <c r="C268" i="15"/>
  <c r="C282" i="15" s="1"/>
  <c r="C242" i="15"/>
  <c r="C267" i="15"/>
  <c r="C281" i="15" s="1"/>
  <c r="AT89" i="15"/>
  <c r="V309" i="15"/>
  <c r="R309" i="15"/>
  <c r="R323" i="15" s="1"/>
  <c r="N301" i="15"/>
  <c r="N320" i="15" s="1"/>
  <c r="N309" i="15"/>
  <c r="N323" i="15" s="1"/>
  <c r="B144" i="15"/>
  <c r="AT144" i="15" s="1"/>
  <c r="AT100" i="15"/>
  <c r="P307" i="15"/>
  <c r="P322" i="15" s="1"/>
  <c r="U196" i="15"/>
  <c r="AS196" i="15" s="1"/>
  <c r="B142" i="15"/>
  <c r="B184" i="15" s="1"/>
  <c r="W89" i="15"/>
  <c r="AR89" i="15" s="1"/>
  <c r="V200" i="15"/>
  <c r="AR119" i="15"/>
  <c r="AT114" i="15"/>
  <c r="W102" i="15"/>
  <c r="AR102" i="15" s="1"/>
  <c r="B115" i="15"/>
  <c r="B120" i="15" s="1"/>
  <c r="B131" i="15"/>
  <c r="B173" i="15" s="1"/>
  <c r="W100" i="15"/>
  <c r="AR100" i="15" s="1"/>
  <c r="N298" i="15"/>
  <c r="AI240" i="15"/>
  <c r="U321" i="15"/>
  <c r="AS321" i="15" s="1"/>
  <c r="AT88" i="15"/>
  <c r="V299" i="15"/>
  <c r="B130" i="15"/>
  <c r="B150" i="15" s="1"/>
  <c r="L112" i="15"/>
  <c r="L118" i="15" s="1"/>
  <c r="B108" i="15"/>
  <c r="W108" i="15" s="1"/>
  <c r="AR108" i="15" s="1"/>
  <c r="AR124" i="15"/>
  <c r="AM240" i="15"/>
  <c r="S298" i="15"/>
  <c r="L136" i="15"/>
  <c r="L178" i="15" s="1"/>
  <c r="L220" i="15" s="1"/>
  <c r="L111" i="15"/>
  <c r="L117" i="15" s="1"/>
  <c r="S310" i="15"/>
  <c r="N352" i="15"/>
  <c r="N366" i="15" s="1"/>
  <c r="P352" i="15"/>
  <c r="P366" i="15" s="1"/>
  <c r="P310" i="15"/>
  <c r="P324" i="15" s="1"/>
  <c r="T307" i="15"/>
  <c r="U223" i="15"/>
  <c r="AS223" i="15" s="1"/>
  <c r="AL279" i="15"/>
  <c r="V297" i="15"/>
  <c r="R339" i="15"/>
  <c r="R297" i="15"/>
  <c r="T309" i="15"/>
  <c r="T323" i="15" s="1"/>
  <c r="U239" i="15"/>
  <c r="AS239" i="15" s="1"/>
  <c r="U225" i="15"/>
  <c r="AS225" i="15" s="1"/>
  <c r="T351" i="15"/>
  <c r="U204" i="15"/>
  <c r="AS204" i="15" s="1"/>
  <c r="U199" i="15"/>
  <c r="AS199" i="15" s="1"/>
  <c r="AS206" i="15"/>
  <c r="U200" i="15"/>
  <c r="AS200" i="15" s="1"/>
  <c r="AS245" i="15"/>
  <c r="U226" i="15"/>
  <c r="AS226" i="15" s="1"/>
  <c r="AI238" i="15"/>
  <c r="L110" i="15"/>
  <c r="AT96" i="15"/>
  <c r="AJ279" i="15"/>
  <c r="L115" i="15"/>
  <c r="L120" i="15" s="1"/>
  <c r="B133" i="15"/>
  <c r="B175" i="15" s="1"/>
  <c r="R352" i="15"/>
  <c r="R366" i="15" s="1"/>
  <c r="AK282" i="15"/>
  <c r="AI282" i="15"/>
  <c r="V298" i="15"/>
  <c r="AG240" i="15"/>
  <c r="P297" i="15"/>
  <c r="Q297" i="15"/>
  <c r="Q339" i="15"/>
  <c r="P301" i="15"/>
  <c r="U228" i="15"/>
  <c r="AS228" i="15" s="1"/>
  <c r="T312" i="15"/>
  <c r="Q298" i="15"/>
  <c r="P312" i="15"/>
  <c r="AS233" i="15"/>
  <c r="U213" i="15"/>
  <c r="AS213" i="15" s="1"/>
  <c r="T339" i="15"/>
  <c r="AS203" i="15"/>
  <c r="U198" i="15"/>
  <c r="AS198" i="15" s="1"/>
  <c r="AL282" i="15"/>
  <c r="N343" i="15"/>
  <c r="N362" i="15" s="1"/>
  <c r="AI279" i="15"/>
  <c r="Q340" i="15"/>
  <c r="L108" i="15"/>
  <c r="F356" i="15"/>
  <c r="AI356" i="15" s="1"/>
  <c r="U217" i="15"/>
  <c r="AS217" i="15" s="1"/>
  <c r="T301" i="15"/>
  <c r="T320" i="15" s="1"/>
  <c r="AG279" i="15"/>
  <c r="AN279" i="15"/>
  <c r="L114" i="15"/>
  <c r="W91" i="15"/>
  <c r="AR91" i="15" s="1"/>
  <c r="AJ282" i="15"/>
  <c r="T343" i="15"/>
  <c r="V234" i="15"/>
  <c r="R310" i="15"/>
  <c r="R324" i="15" s="1"/>
  <c r="I301" i="15"/>
  <c r="I320" i="15" s="1"/>
  <c r="T298" i="15"/>
  <c r="AS250" i="15"/>
  <c r="B138" i="15"/>
  <c r="B154" i="15" s="1"/>
  <c r="O297" i="15"/>
  <c r="L109" i="15"/>
  <c r="Q312" i="15"/>
  <c r="V312" i="15"/>
  <c r="L116" i="15"/>
  <c r="I343" i="15"/>
  <c r="I362" i="15" s="1"/>
  <c r="N339" i="15"/>
  <c r="N297" i="15"/>
  <c r="Q352" i="15"/>
  <c r="N310" i="15"/>
  <c r="N324" i="15" s="1"/>
  <c r="AM238" i="15"/>
  <c r="V340" i="15"/>
  <c r="T352" i="15"/>
  <c r="AM279" i="15"/>
  <c r="P349" i="15"/>
  <c r="P364" i="15" s="1"/>
  <c r="C321" i="15"/>
  <c r="C346" i="15"/>
  <c r="C363" i="15" s="1"/>
  <c r="C318" i="15"/>
  <c r="C340" i="15"/>
  <c r="B116" i="15"/>
  <c r="B153" i="15"/>
  <c r="C339" i="15"/>
  <c r="AT36" i="15"/>
  <c r="AU36" i="15"/>
  <c r="BA36" i="15" s="1"/>
  <c r="BA35" i="15"/>
  <c r="BA38" i="15"/>
  <c r="AT110" i="15"/>
  <c r="L224" i="15"/>
  <c r="V198" i="15"/>
  <c r="I351" i="15"/>
  <c r="I365" i="15" s="1"/>
  <c r="S312" i="15"/>
  <c r="D301" i="15"/>
  <c r="D334" i="15" s="1"/>
  <c r="D350" i="15"/>
  <c r="AG350" i="15" s="1"/>
  <c r="L347" i="15"/>
  <c r="I348" i="15"/>
  <c r="I364" i="15" s="1"/>
  <c r="V235" i="15"/>
  <c r="K341" i="15"/>
  <c r="N354" i="15"/>
  <c r="N372" i="15" s="1"/>
  <c r="L344" i="15"/>
  <c r="G10" i="14"/>
  <c r="H342" i="15"/>
  <c r="AK342" i="15" s="1"/>
  <c r="O305" i="15"/>
  <c r="AJ305" i="15" s="1"/>
  <c r="L349" i="15"/>
  <c r="L353" i="15"/>
  <c r="L356" i="15"/>
  <c r="E349" i="15"/>
  <c r="E364" i="15" s="1"/>
  <c r="U235" i="15"/>
  <c r="AS235" i="15" s="1"/>
  <c r="N351" i="15"/>
  <c r="N365" i="15" s="1"/>
  <c r="S309" i="15"/>
  <c r="S323" i="15" s="1"/>
  <c r="U69" i="15"/>
  <c r="AS69" i="15" s="1"/>
  <c r="AL240" i="15"/>
  <c r="Q175" i="15"/>
  <c r="H341" i="15"/>
  <c r="M132" i="15"/>
  <c r="M140" i="15"/>
  <c r="AH140" i="15" s="1"/>
  <c r="W134" i="15"/>
  <c r="AR134" i="15" s="1"/>
  <c r="B176" i="15"/>
  <c r="AT134" i="15"/>
  <c r="C354" i="15"/>
  <c r="C367" i="15" s="1"/>
  <c r="C372" i="15" s="1"/>
  <c r="AP301" i="15"/>
  <c r="Z343" i="15"/>
  <c r="V264" i="15"/>
  <c r="J348" i="15"/>
  <c r="Z350" i="15"/>
  <c r="AP308" i="15"/>
  <c r="S297" i="15"/>
  <c r="F343" i="15"/>
  <c r="F362" i="15" s="1"/>
  <c r="F301" i="15"/>
  <c r="F334" i="15" s="1"/>
  <c r="M131" i="15"/>
  <c r="W109" i="15"/>
  <c r="AR109" i="15" s="1"/>
  <c r="AT109" i="15"/>
  <c r="W135" i="15"/>
  <c r="AR135" i="15" s="1"/>
  <c r="B177" i="15"/>
  <c r="AT135" i="15"/>
  <c r="F354" i="15"/>
  <c r="AO300" i="15"/>
  <c r="Y342" i="15"/>
  <c r="S345" i="15"/>
  <c r="Y347" i="15"/>
  <c r="AO347" i="15" s="1"/>
  <c r="AO305" i="15"/>
  <c r="L187" i="15"/>
  <c r="L229" i="15" s="1"/>
  <c r="L144" i="15"/>
  <c r="V319" i="15"/>
  <c r="V237" i="15"/>
  <c r="V344" i="15"/>
  <c r="H355" i="15"/>
  <c r="H367" i="15" s="1"/>
  <c r="AP313" i="15"/>
  <c r="Z355" i="15"/>
  <c r="AA313" i="15"/>
  <c r="AQ313" i="15" s="1"/>
  <c r="V255" i="15"/>
  <c r="J339" i="15"/>
  <c r="D349" i="15"/>
  <c r="D352" i="15"/>
  <c r="D366" i="15" s="1"/>
  <c r="U262" i="15"/>
  <c r="AS262" i="15" s="1"/>
  <c r="S347" i="15"/>
  <c r="S305" i="15"/>
  <c r="S321" i="15" s="1"/>
  <c r="M139" i="15"/>
  <c r="AH139" i="15" s="1"/>
  <c r="M143" i="15"/>
  <c r="AH143" i="15" s="1"/>
  <c r="U272" i="15"/>
  <c r="AS272" i="15" s="1"/>
  <c r="T356" i="15"/>
  <c r="U356" i="15" s="1"/>
  <c r="AS356" i="15" s="1"/>
  <c r="V270" i="15"/>
  <c r="V353" i="15"/>
  <c r="O349" i="15"/>
  <c r="U229" i="15"/>
  <c r="AS229" i="15" s="1"/>
  <c r="T355" i="15"/>
  <c r="T313" i="15"/>
  <c r="AA311" i="15"/>
  <c r="AQ311" i="15" s="1"/>
  <c r="Z353" i="15"/>
  <c r="AP311" i="15"/>
  <c r="L133" i="15"/>
  <c r="L152" i="15" s="1"/>
  <c r="AA309" i="15"/>
  <c r="AQ309" i="15" s="1"/>
  <c r="AP309" i="15"/>
  <c r="Z351" i="15"/>
  <c r="AP351" i="15" s="1"/>
  <c r="Z303" i="15"/>
  <c r="AA261" i="15"/>
  <c r="AQ261" i="15" s="1"/>
  <c r="AP261" i="15"/>
  <c r="B129" i="15"/>
  <c r="W87" i="15"/>
  <c r="AT87" i="15"/>
  <c r="R340" i="15"/>
  <c r="U68" i="15"/>
  <c r="AS68" i="15" s="1"/>
  <c r="U70" i="15"/>
  <c r="AS70" i="15" s="1"/>
  <c r="V345" i="15"/>
  <c r="U237" i="15"/>
  <c r="AS237" i="15" s="1"/>
  <c r="Y352" i="15"/>
  <c r="AO352" i="15" s="1"/>
  <c r="AO310" i="15"/>
  <c r="O313" i="15"/>
  <c r="AO266" i="15"/>
  <c r="Y308" i="15"/>
  <c r="E352" i="15"/>
  <c r="E366" i="15" s="1"/>
  <c r="H349" i="15"/>
  <c r="AK349" i="15" s="1"/>
  <c r="U214" i="15"/>
  <c r="AS214" i="15" s="1"/>
  <c r="T340" i="15"/>
  <c r="V204" i="15"/>
  <c r="L130" i="15"/>
  <c r="M136" i="15"/>
  <c r="AH146" i="15"/>
  <c r="E342" i="15"/>
  <c r="AI280" i="15"/>
  <c r="V268" i="15"/>
  <c r="M138" i="15"/>
  <c r="U219" i="15"/>
  <c r="AS219" i="15" s="1"/>
  <c r="V269" i="15"/>
  <c r="U319" i="15"/>
  <c r="AS319" i="15" s="1"/>
  <c r="U299" i="15"/>
  <c r="AS299" i="15" s="1"/>
  <c r="E356" i="15"/>
  <c r="E367" i="15" s="1"/>
  <c r="O217" i="15"/>
  <c r="O250" i="15" s="1"/>
  <c r="Q309" i="15"/>
  <c r="Q323" i="15" s="1"/>
  <c r="R341" i="15"/>
  <c r="R361" i="15" s="1"/>
  <c r="O311" i="15"/>
  <c r="AJ311" i="15" s="1"/>
  <c r="AO272" i="15"/>
  <c r="Y314" i="15"/>
  <c r="V224" i="15"/>
  <c r="J308" i="15"/>
  <c r="L219" i="15"/>
  <c r="B141" i="15"/>
  <c r="B155" i="15" s="1"/>
  <c r="AT99" i="15"/>
  <c r="W99" i="15"/>
  <c r="AR99" i="15" s="1"/>
  <c r="O341" i="15"/>
  <c r="O361" i="15" s="1"/>
  <c r="AO298" i="15"/>
  <c r="Y340" i="15"/>
  <c r="AO340" i="15" s="1"/>
  <c r="D340" i="15"/>
  <c r="L131" i="15"/>
  <c r="L151" i="15" s="1"/>
  <c r="M142" i="15"/>
  <c r="M145" i="15"/>
  <c r="B188" i="15"/>
  <c r="W146" i="15"/>
  <c r="AR146" i="15" s="1"/>
  <c r="AT146" i="15"/>
  <c r="Q303" i="15"/>
  <c r="AL303" i="15" s="1"/>
  <c r="AO299" i="15"/>
  <c r="Y341" i="15"/>
  <c r="AO341" i="15" s="1"/>
  <c r="L174" i="15"/>
  <c r="L141" i="15"/>
  <c r="L155" i="15" s="1"/>
  <c r="W136" i="15"/>
  <c r="AR136" i="15" s="1"/>
  <c r="B178" i="15"/>
  <c r="AT136" i="15"/>
  <c r="AO87" i="15"/>
  <c r="Y129" i="15"/>
  <c r="W114" i="15"/>
  <c r="AR114" i="15" s="1"/>
  <c r="H340" i="15"/>
  <c r="D344" i="15"/>
  <c r="AG344" i="15" s="1"/>
  <c r="T346" i="15"/>
  <c r="R351" i="15"/>
  <c r="R365" i="15" s="1"/>
  <c r="D346" i="15"/>
  <c r="N341" i="15"/>
  <c r="N361" i="15" s="1"/>
  <c r="D351" i="15"/>
  <c r="D365" i="15" s="1"/>
  <c r="S341" i="15"/>
  <c r="S361" i="15" s="1"/>
  <c r="U66" i="15"/>
  <c r="AS66" i="15" s="1"/>
  <c r="V349" i="15"/>
  <c r="AP304" i="15"/>
  <c r="Z346" i="15"/>
  <c r="AA304" i="15"/>
  <c r="AQ304" i="15" s="1"/>
  <c r="AP298" i="15"/>
  <c r="Z340" i="15"/>
  <c r="AA298" i="15"/>
  <c r="AQ298" i="15" s="1"/>
  <c r="AO306" i="15"/>
  <c r="Y348" i="15"/>
  <c r="H217" i="15"/>
  <c r="H259" i="15" s="1"/>
  <c r="AP300" i="15"/>
  <c r="Z342" i="15"/>
  <c r="AP342" i="15" s="1"/>
  <c r="AA300" i="15"/>
  <c r="AQ300" i="15" s="1"/>
  <c r="F339" i="15"/>
  <c r="AO303" i="15"/>
  <c r="Y345" i="15"/>
  <c r="AO345" i="15" s="1"/>
  <c r="M137" i="15"/>
  <c r="AH137" i="15" s="1"/>
  <c r="M141" i="15"/>
  <c r="M155" i="15" s="1"/>
  <c r="M144" i="15"/>
  <c r="L138" i="15"/>
  <c r="L154" i="15" s="1"/>
  <c r="L160" i="15" s="1"/>
  <c r="Y349" i="15"/>
  <c r="AO349" i="15" s="1"/>
  <c r="AO307" i="15"/>
  <c r="V194" i="15"/>
  <c r="Z306" i="15"/>
  <c r="AP264" i="15"/>
  <c r="AA264" i="15"/>
  <c r="AQ264" i="15" s="1"/>
  <c r="C348" i="15"/>
  <c r="C364" i="15" s="1"/>
  <c r="V281" i="15"/>
  <c r="AP87" i="15"/>
  <c r="Z129" i="15"/>
  <c r="AA87" i="15"/>
  <c r="AQ87" i="15" s="1"/>
  <c r="M133" i="15"/>
  <c r="W132" i="15"/>
  <c r="AR132" i="15" s="1"/>
  <c r="B174" i="15"/>
  <c r="AT132" i="15"/>
  <c r="AP314" i="15"/>
  <c r="Z356" i="15"/>
  <c r="E351" i="15"/>
  <c r="E365" i="15" s="1"/>
  <c r="B179" i="15"/>
  <c r="W137" i="15"/>
  <c r="AR137" i="15" s="1"/>
  <c r="AT137" i="15"/>
  <c r="AP349" i="15"/>
  <c r="V354" i="15"/>
  <c r="F342" i="15"/>
  <c r="F361" i="15" s="1"/>
  <c r="V263" i="15"/>
  <c r="J347" i="15"/>
  <c r="J363" i="15" s="1"/>
  <c r="R348" i="15"/>
  <c r="R364" i="15" s="1"/>
  <c r="F353" i="15"/>
  <c r="AI353" i="15" s="1"/>
  <c r="H351" i="15"/>
  <c r="H365" i="15" s="1"/>
  <c r="P303" i="15"/>
  <c r="Q349" i="15"/>
  <c r="Q307" i="15"/>
  <c r="F308" i="15"/>
  <c r="Q342" i="15"/>
  <c r="Q361" i="15" s="1"/>
  <c r="Y351" i="15"/>
  <c r="AO309" i="15"/>
  <c r="S355" i="15"/>
  <c r="Y355" i="15"/>
  <c r="AO355" i="15" s="1"/>
  <c r="AO313" i="15"/>
  <c r="C341" i="15"/>
  <c r="C361" i="15" s="1"/>
  <c r="V272" i="15"/>
  <c r="J356" i="15"/>
  <c r="J367" i="15" s="1"/>
  <c r="AO311" i="15"/>
  <c r="Y353" i="15"/>
  <c r="AO353" i="15" s="1"/>
  <c r="B182" i="15"/>
  <c r="AT182" i="15" s="1"/>
  <c r="W140" i="15"/>
  <c r="AR140" i="15" s="1"/>
  <c r="AS80" i="15"/>
  <c r="U74" i="15"/>
  <c r="AS74" i="15" s="1"/>
  <c r="V342" i="15"/>
  <c r="U269" i="15"/>
  <c r="AS269" i="15" s="1"/>
  <c r="T353" i="15"/>
  <c r="AN353" i="15" s="1"/>
  <c r="H348" i="15"/>
  <c r="V217" i="15"/>
  <c r="J301" i="15"/>
  <c r="J320" i="15" s="1"/>
  <c r="O340" i="15"/>
  <c r="O298" i="15"/>
  <c r="H347" i="15"/>
  <c r="AK347" i="15" s="1"/>
  <c r="D355" i="15"/>
  <c r="D372" i="15" s="1"/>
  <c r="F352" i="15"/>
  <c r="Z312" i="15"/>
  <c r="AP270" i="15"/>
  <c r="AA270" i="15"/>
  <c r="AQ270" i="15" s="1"/>
  <c r="V351" i="15"/>
  <c r="M135" i="15"/>
  <c r="AH135" i="15" s="1"/>
  <c r="W111" i="15"/>
  <c r="AR111" i="15" s="1"/>
  <c r="AT111" i="15"/>
  <c r="W139" i="15"/>
  <c r="AR139" i="15" s="1"/>
  <c r="B181" i="15"/>
  <c r="AT139" i="15"/>
  <c r="AA259" i="15"/>
  <c r="AQ259" i="15" s="1"/>
  <c r="Y301" i="15"/>
  <c r="AA301" i="15" s="1"/>
  <c r="AQ301" i="15" s="1"/>
  <c r="AO259" i="15"/>
  <c r="V352" i="15"/>
  <c r="O310" i="15"/>
  <c r="M129" i="15"/>
  <c r="AO312" i="15"/>
  <c r="Y354" i="15"/>
  <c r="V241" i="15"/>
  <c r="V314" i="15"/>
  <c r="S217" i="15"/>
  <c r="S236" i="15" s="1"/>
  <c r="S302" i="15"/>
  <c r="AN302" i="15" s="1"/>
  <c r="U266" i="15"/>
  <c r="AS266" i="15" s="1"/>
  <c r="AP268" i="15"/>
  <c r="Z310" i="15"/>
  <c r="AA268" i="15"/>
  <c r="AQ268" i="15" s="1"/>
  <c r="I355" i="15"/>
  <c r="I367" i="15" s="1"/>
  <c r="N348" i="15"/>
  <c r="N364" i="15" s="1"/>
  <c r="R312" i="15"/>
  <c r="V196" i="15"/>
  <c r="W112" i="15"/>
  <c r="AR112" i="15" s="1"/>
  <c r="V258" i="15"/>
  <c r="H346" i="15"/>
  <c r="U257" i="15"/>
  <c r="AS257" i="15" s="1"/>
  <c r="T341" i="15"/>
  <c r="T361" i="15" s="1"/>
  <c r="AP260" i="15"/>
  <c r="Z302" i="15"/>
  <c r="AA260" i="15"/>
  <c r="AQ260" i="15" s="1"/>
  <c r="M134" i="15"/>
  <c r="AH134" i="15" s="1"/>
  <c r="W143" i="15"/>
  <c r="AR143" i="15" s="1"/>
  <c r="B185" i="15"/>
  <c r="AT143" i="15"/>
  <c r="Z299" i="15"/>
  <c r="AA257" i="15"/>
  <c r="AQ257" i="15" s="1"/>
  <c r="AP257" i="15"/>
  <c r="Z305" i="15"/>
  <c r="AA263" i="15"/>
  <c r="AQ263" i="15" s="1"/>
  <c r="AP263" i="15"/>
  <c r="W145" i="15"/>
  <c r="AR145" i="15" s="1"/>
  <c r="B187" i="15"/>
  <c r="AT145" i="15"/>
  <c r="M130" i="15"/>
  <c r="L142" i="15"/>
  <c r="L156" i="15" s="1"/>
  <c r="L129" i="15"/>
  <c r="O308" i="15"/>
  <c r="Q305" i="15"/>
  <c r="Q321" i="15" s="1"/>
  <c r="I339" i="15"/>
  <c r="O314" i="15"/>
  <c r="AJ314" i="15" s="1"/>
  <c r="O346" i="15"/>
  <c r="AA307" i="15"/>
  <c r="AQ307" i="15" s="1"/>
  <c r="H344" i="15"/>
  <c r="AK344" i="15" s="1"/>
  <c r="S303" i="15"/>
  <c r="AN303" i="15" s="1"/>
  <c r="R298" i="15"/>
  <c r="W67" i="15"/>
  <c r="AR67" i="15" s="1"/>
  <c r="AS82" i="15"/>
  <c r="W68" i="15"/>
  <c r="AR68" i="15" s="1"/>
  <c r="W78" i="15"/>
  <c r="AR78" i="15" s="1"/>
  <c r="W73" i="15"/>
  <c r="AR73" i="15" s="1"/>
  <c r="AR82" i="15"/>
  <c r="W69" i="15"/>
  <c r="AR69" i="15" s="1"/>
  <c r="W70" i="15"/>
  <c r="AR70" i="15" s="1"/>
  <c r="AT50" i="15"/>
  <c r="AS50" i="15"/>
  <c r="AS57" i="15"/>
  <c r="AS49" i="15"/>
  <c r="AS48" i="15"/>
  <c r="AT48" i="15"/>
  <c r="AS59" i="15"/>
  <c r="AT59" i="15"/>
  <c r="AS45" i="15"/>
  <c r="AS62" i="15"/>
  <c r="AT62" i="15"/>
  <c r="AS56" i="15"/>
  <c r="AT56" i="15"/>
  <c r="AT55" i="15"/>
  <c r="AS55" i="15"/>
  <c r="AT61" i="15"/>
  <c r="AS61" i="15"/>
  <c r="AS47" i="15"/>
  <c r="AS53" i="15"/>
  <c r="AT53" i="15"/>
  <c r="AS54" i="15"/>
  <c r="AS60" i="15"/>
  <c r="AS58" i="15"/>
  <c r="AS51" i="15"/>
  <c r="AT51" i="15"/>
  <c r="AS46" i="15"/>
  <c r="AS52" i="15"/>
  <c r="AT52" i="15"/>
  <c r="L79" i="15"/>
  <c r="AR27" i="15"/>
  <c r="AT3" i="15"/>
  <c r="W32" i="15"/>
  <c r="AR32" i="15" s="1"/>
  <c r="W36" i="15"/>
  <c r="AR36" i="15" s="1"/>
  <c r="F292" i="15" l="1"/>
  <c r="AI292" i="15" s="1"/>
  <c r="O259" i="15"/>
  <c r="F278" i="15"/>
  <c r="AI278" i="15" s="1"/>
  <c r="F284" i="15"/>
  <c r="F290" i="15" s="1"/>
  <c r="AI259" i="15"/>
  <c r="H292" i="15"/>
  <c r="Q259" i="15"/>
  <c r="H278" i="15"/>
  <c r="H284" i="15"/>
  <c r="H290" i="15" s="1"/>
  <c r="AK259" i="15"/>
  <c r="D292" i="15"/>
  <c r="AG292" i="15" s="1"/>
  <c r="D284" i="15"/>
  <c r="D290" i="15" s="1"/>
  <c r="D278" i="15"/>
  <c r="AG278" i="15" s="1"/>
  <c r="M259" i="15"/>
  <c r="I292" i="15"/>
  <c r="I284" i="15"/>
  <c r="I290" i="15" s="1"/>
  <c r="I278" i="15"/>
  <c r="R259" i="15"/>
  <c r="J278" i="15"/>
  <c r="AM278" i="15" s="1"/>
  <c r="S259" i="15"/>
  <c r="J292" i="15"/>
  <c r="AM292" i="15" s="1"/>
  <c r="AM259" i="15"/>
  <c r="J284" i="15"/>
  <c r="J290" i="15" s="1"/>
  <c r="N278" i="15"/>
  <c r="N284" i="15"/>
  <c r="N290" i="15" s="1"/>
  <c r="N292" i="15"/>
  <c r="AH132" i="15"/>
  <c r="G28" i="14"/>
  <c r="O322" i="15"/>
  <c r="AJ322" i="15" s="1"/>
  <c r="AI318" i="15"/>
  <c r="AM318" i="15"/>
  <c r="U349" i="15"/>
  <c r="AS349" i="15" s="1"/>
  <c r="T325" i="15"/>
  <c r="O330" i="15"/>
  <c r="N325" i="15"/>
  <c r="F326" i="15"/>
  <c r="F332" i="15" s="1"/>
  <c r="AJ250" i="15"/>
  <c r="O242" i="15"/>
  <c r="O248" i="15" s="1"/>
  <c r="E368" i="15"/>
  <c r="E374" i="15" s="1"/>
  <c r="P334" i="15"/>
  <c r="U310" i="15"/>
  <c r="AS310" i="15" s="1"/>
  <c r="R242" i="15"/>
  <c r="R248" i="15" s="1"/>
  <c r="I326" i="15"/>
  <c r="I332" i="15" s="1"/>
  <c r="S325" i="15"/>
  <c r="T366" i="15"/>
  <c r="AN349" i="15"/>
  <c r="AK339" i="15"/>
  <c r="I368" i="15"/>
  <c r="I374" i="15" s="1"/>
  <c r="AK346" i="15"/>
  <c r="H363" i="15"/>
  <c r="AK363" i="15" s="1"/>
  <c r="R330" i="15"/>
  <c r="R325" i="15"/>
  <c r="O318" i="15"/>
  <c r="AJ318" i="15" s="1"/>
  <c r="AK348" i="15"/>
  <c r="H364" i="15"/>
  <c r="AL307" i="15"/>
  <c r="AH133" i="15"/>
  <c r="M152" i="15"/>
  <c r="AH152" i="15" s="1"/>
  <c r="AG346" i="15"/>
  <c r="D363" i="15"/>
  <c r="AG363" i="15" s="1"/>
  <c r="H360" i="15"/>
  <c r="AK360" i="15" s="1"/>
  <c r="AH142" i="15"/>
  <c r="M156" i="15"/>
  <c r="AH156" i="15" s="1"/>
  <c r="AH136" i="15"/>
  <c r="M153" i="15"/>
  <c r="AH153" i="15" s="1"/>
  <c r="R360" i="15"/>
  <c r="AG349" i="15"/>
  <c r="D364" i="15"/>
  <c r="AG364" i="15" s="1"/>
  <c r="AH131" i="15"/>
  <c r="M151" i="15"/>
  <c r="AH151" i="15" s="1"/>
  <c r="AK341" i="15"/>
  <c r="H361" i="15"/>
  <c r="AK361" i="15" s="1"/>
  <c r="N326" i="15"/>
  <c r="N332" i="15" s="1"/>
  <c r="Q360" i="15"/>
  <c r="T330" i="15"/>
  <c r="AL297" i="15"/>
  <c r="T365" i="15"/>
  <c r="U365" i="15" s="1"/>
  <c r="AS365" i="15" s="1"/>
  <c r="R326" i="15"/>
  <c r="R332" i="15" s="1"/>
  <c r="J326" i="15"/>
  <c r="J332" i="15" s="1"/>
  <c r="I372" i="15"/>
  <c r="E361" i="15"/>
  <c r="AG361" i="15" s="1"/>
  <c r="O321" i="15"/>
  <c r="AJ321" i="15" s="1"/>
  <c r="E376" i="15"/>
  <c r="M166" i="15"/>
  <c r="AH166" i="15" s="1"/>
  <c r="M150" i="15"/>
  <c r="AH150" i="15" s="1"/>
  <c r="AH129" i="15"/>
  <c r="M158" i="15"/>
  <c r="M164" i="15" s="1"/>
  <c r="AI352" i="15"/>
  <c r="F366" i="15"/>
  <c r="O360" i="15"/>
  <c r="AJ360" i="15" s="1"/>
  <c r="AL349" i="15"/>
  <c r="AH144" i="15"/>
  <c r="M162" i="15"/>
  <c r="AJ217" i="15"/>
  <c r="O236" i="15"/>
  <c r="AJ236" i="15" s="1"/>
  <c r="AJ313" i="15"/>
  <c r="O325" i="15"/>
  <c r="AN347" i="15"/>
  <c r="S363" i="15"/>
  <c r="AM339" i="15"/>
  <c r="AI301" i="15"/>
  <c r="F320" i="15"/>
  <c r="AI320" i="15" s="1"/>
  <c r="Q194" i="15"/>
  <c r="AL194" i="15" s="1"/>
  <c r="Q200" i="15"/>
  <c r="Q206" i="15" s="1"/>
  <c r="Q208" i="15"/>
  <c r="AL208" i="15" s="1"/>
  <c r="AM341" i="15"/>
  <c r="K361" i="15"/>
  <c r="AM361" i="15" s="1"/>
  <c r="N368" i="15"/>
  <c r="N374" i="15" s="1"/>
  <c r="P326" i="15"/>
  <c r="P332" i="15" s="1"/>
  <c r="R343" i="15"/>
  <c r="R362" i="15" s="1"/>
  <c r="R236" i="15"/>
  <c r="J334" i="15"/>
  <c r="AM334" i="15" s="1"/>
  <c r="N367" i="15"/>
  <c r="I376" i="15"/>
  <c r="I334" i="15"/>
  <c r="K368" i="15"/>
  <c r="K374" i="15" s="1"/>
  <c r="T326" i="15"/>
  <c r="T332" i="15" s="1"/>
  <c r="T372" i="15"/>
  <c r="R250" i="15"/>
  <c r="R318" i="15"/>
  <c r="R334" i="15"/>
  <c r="AJ346" i="15"/>
  <c r="AJ310" i="15"/>
  <c r="O324" i="15"/>
  <c r="AJ324" i="15" s="1"/>
  <c r="AG355" i="15"/>
  <c r="D367" i="15"/>
  <c r="AI339" i="15"/>
  <c r="H236" i="15"/>
  <c r="AK236" i="15" s="1"/>
  <c r="H242" i="15"/>
  <c r="H248" i="15" s="1"/>
  <c r="H250" i="15"/>
  <c r="AK250" i="15" s="1"/>
  <c r="AN346" i="15"/>
  <c r="T363" i="15"/>
  <c r="D360" i="15"/>
  <c r="AG360" i="15" s="1"/>
  <c r="AM308" i="15"/>
  <c r="J322" i="15"/>
  <c r="AM322" i="15" s="1"/>
  <c r="AI354" i="15"/>
  <c r="F372" i="15"/>
  <c r="AM348" i="15"/>
  <c r="AG334" i="15"/>
  <c r="D320" i="15"/>
  <c r="AG320" i="15" s="1"/>
  <c r="Q330" i="15"/>
  <c r="Q325" i="15"/>
  <c r="T334" i="15"/>
  <c r="T318" i="15"/>
  <c r="U318" i="15" s="1"/>
  <c r="AS318" i="15" s="1"/>
  <c r="P330" i="15"/>
  <c r="P325" i="15"/>
  <c r="P320" i="15"/>
  <c r="S318" i="15"/>
  <c r="N334" i="15"/>
  <c r="N318" i="15"/>
  <c r="P372" i="15"/>
  <c r="P367" i="15"/>
  <c r="N360" i="15"/>
  <c r="N376" i="15"/>
  <c r="F367" i="15"/>
  <c r="S242" i="15"/>
  <c r="S248" i="15" s="1"/>
  <c r="D326" i="15"/>
  <c r="D332" i="15" s="1"/>
  <c r="S250" i="15"/>
  <c r="AN250" i="15" s="1"/>
  <c r="AI308" i="15"/>
  <c r="F322" i="15"/>
  <c r="AI322" i="15" s="1"/>
  <c r="AH145" i="15"/>
  <c r="M157" i="15"/>
  <c r="AH138" i="15"/>
  <c r="M154" i="15"/>
  <c r="AH154" i="15" s="1"/>
  <c r="T376" i="15"/>
  <c r="T360" i="15"/>
  <c r="U360" i="15" s="1"/>
  <c r="AS360" i="15" s="1"/>
  <c r="T367" i="15"/>
  <c r="V321" i="15"/>
  <c r="AN297" i="15"/>
  <c r="S330" i="15"/>
  <c r="AL352" i="15"/>
  <c r="Q366" i="15"/>
  <c r="Q318" i="15"/>
  <c r="AN307" i="15"/>
  <c r="T322" i="15"/>
  <c r="U322" i="15" s="1"/>
  <c r="AS322" i="15" s="1"/>
  <c r="AN310" i="15"/>
  <c r="S324" i="15"/>
  <c r="AN324" i="15" s="1"/>
  <c r="C309" i="15"/>
  <c r="C323" i="15" s="1"/>
  <c r="F376" i="15"/>
  <c r="AI376" i="15" s="1"/>
  <c r="H372" i="15"/>
  <c r="P376" i="15"/>
  <c r="AN239" i="15"/>
  <c r="V323" i="15"/>
  <c r="AN312" i="15"/>
  <c r="AJ365" i="15"/>
  <c r="AN355" i="15"/>
  <c r="AJ349" i="15"/>
  <c r="AG319" i="15"/>
  <c r="AI360" i="15"/>
  <c r="AL234" i="15"/>
  <c r="AJ340" i="15"/>
  <c r="AI248" i="15"/>
  <c r="AI242" i="15"/>
  <c r="AK284" i="15"/>
  <c r="AK290" i="15"/>
  <c r="AL348" i="15"/>
  <c r="AN361" i="15"/>
  <c r="AN341" i="15"/>
  <c r="AK340" i="15"/>
  <c r="AL323" i="15"/>
  <c r="AL309" i="15"/>
  <c r="AG352" i="15"/>
  <c r="AG301" i="15"/>
  <c r="AM242" i="15"/>
  <c r="AM248" i="15"/>
  <c r="AI288" i="15"/>
  <c r="AI283" i="15"/>
  <c r="AL340" i="15"/>
  <c r="AK321" i="15"/>
  <c r="AN246" i="15"/>
  <c r="AN241" i="15"/>
  <c r="AH120" i="15"/>
  <c r="AH115" i="15"/>
  <c r="AI334" i="15"/>
  <c r="AJ312" i="15"/>
  <c r="AM360" i="15"/>
  <c r="AJ323" i="15"/>
  <c r="AK355" i="15"/>
  <c r="AI362" i="15"/>
  <c r="AI343" i="15"/>
  <c r="AM330" i="15"/>
  <c r="AM325" i="15"/>
  <c r="AL298" i="15"/>
  <c r="AK318" i="15"/>
  <c r="AL310" i="15"/>
  <c r="AJ309" i="15"/>
  <c r="AH130" i="15"/>
  <c r="AJ308" i="15"/>
  <c r="AN288" i="15"/>
  <c r="AN283" i="15"/>
  <c r="AN236" i="15"/>
  <c r="AN217" i="15"/>
  <c r="AM320" i="15"/>
  <c r="AM301" i="15"/>
  <c r="AM356" i="15"/>
  <c r="AL361" i="15"/>
  <c r="AL342" i="15"/>
  <c r="AM363" i="15"/>
  <c r="AM347" i="15"/>
  <c r="AH155" i="15"/>
  <c r="AH141" i="15"/>
  <c r="AK217" i="15"/>
  <c r="AG365" i="15"/>
  <c r="AG351" i="15"/>
  <c r="AJ361" i="15"/>
  <c r="AJ341" i="15"/>
  <c r="AN321" i="15"/>
  <c r="AN305" i="15"/>
  <c r="AL246" i="15"/>
  <c r="AL241" i="15"/>
  <c r="AJ297" i="15"/>
  <c r="AG318" i="15"/>
  <c r="AG248" i="15"/>
  <c r="AG242" i="15"/>
  <c r="AL339" i="15"/>
  <c r="AN234" i="15"/>
  <c r="AJ200" i="15"/>
  <c r="AJ206" i="15"/>
  <c r="AN206" i="15"/>
  <c r="AN200" i="15"/>
  <c r="AG325" i="15"/>
  <c r="AL341" i="15"/>
  <c r="AN313" i="15"/>
  <c r="AN238" i="15"/>
  <c r="AJ303" i="15"/>
  <c r="AN204" i="15"/>
  <c r="AJ246" i="15"/>
  <c r="AJ241" i="15"/>
  <c r="AI361" i="15"/>
  <c r="AI342" i="15"/>
  <c r="AG356" i="15"/>
  <c r="AG342" i="15"/>
  <c r="AL158" i="15"/>
  <c r="AL164" i="15"/>
  <c r="AJ354" i="15"/>
  <c r="AL321" i="15"/>
  <c r="AL305" i="15"/>
  <c r="AJ298" i="15"/>
  <c r="AK365" i="15"/>
  <c r="AK351" i="15"/>
  <c r="AG340" i="15"/>
  <c r="L166" i="15"/>
  <c r="AL175" i="15"/>
  <c r="AN309" i="15"/>
  <c r="AL312" i="15"/>
  <c r="AK200" i="15"/>
  <c r="AK206" i="15"/>
  <c r="AK279" i="15"/>
  <c r="AH122" i="15"/>
  <c r="AH116" i="15"/>
  <c r="AI330" i="15"/>
  <c r="AI325" i="15"/>
  <c r="AN298" i="15"/>
  <c r="AG284" i="15"/>
  <c r="AG290" i="15"/>
  <c r="AG330" i="15"/>
  <c r="AK330" i="15"/>
  <c r="AK325" i="15"/>
  <c r="AJ307" i="15"/>
  <c r="AJ351" i="15"/>
  <c r="C310" i="15"/>
  <c r="C324" i="15" s="1"/>
  <c r="AT142" i="15"/>
  <c r="B172" i="15"/>
  <c r="B192" i="15" s="1"/>
  <c r="B156" i="15"/>
  <c r="AR161" i="15" s="1"/>
  <c r="C284" i="15"/>
  <c r="AT108" i="15"/>
  <c r="W144" i="15"/>
  <c r="AR144" i="15" s="1"/>
  <c r="W115" i="15"/>
  <c r="AR115" i="15" s="1"/>
  <c r="B157" i="15"/>
  <c r="B162" i="15" s="1"/>
  <c r="L153" i="15"/>
  <c r="L159" i="15" s="1"/>
  <c r="L346" i="15"/>
  <c r="B186" i="15"/>
  <c r="B228" i="15" s="1"/>
  <c r="AT115" i="15"/>
  <c r="W142" i="15"/>
  <c r="AR142" i="15" s="1"/>
  <c r="AT131" i="15"/>
  <c r="W130" i="15"/>
  <c r="AR130" i="15" s="1"/>
  <c r="AI324" i="15"/>
  <c r="W131" i="15"/>
  <c r="AR131" i="15" s="1"/>
  <c r="U240" i="15"/>
  <c r="AS240" i="15" s="1"/>
  <c r="AT130" i="15"/>
  <c r="AM324" i="15"/>
  <c r="B151" i="15"/>
  <c r="W151" i="15" s="1"/>
  <c r="AR151" i="15" s="1"/>
  <c r="AK324" i="15"/>
  <c r="W138" i="15"/>
  <c r="AR138" i="15" s="1"/>
  <c r="V325" i="15"/>
  <c r="B180" i="15"/>
  <c r="B222" i="15" s="1"/>
  <c r="AT124" i="15"/>
  <c r="U298" i="15"/>
  <c r="AS298" i="15" s="1"/>
  <c r="AS317" i="15"/>
  <c r="AR166" i="15"/>
  <c r="U238" i="15"/>
  <c r="AS238" i="15" s="1"/>
  <c r="AT138" i="15"/>
  <c r="U351" i="15"/>
  <c r="AS351" i="15" s="1"/>
  <c r="AK280" i="15"/>
  <c r="L186" i="15"/>
  <c r="L199" i="15" s="1"/>
  <c r="L204" i="15" s="1"/>
  <c r="L157" i="15"/>
  <c r="L162" i="15" s="1"/>
  <c r="B152" i="15"/>
  <c r="W152" i="15" s="1"/>
  <c r="AR152" i="15" s="1"/>
  <c r="AS334" i="15"/>
  <c r="U343" i="15"/>
  <c r="AS343" i="15" s="1"/>
  <c r="U320" i="15"/>
  <c r="AS320" i="15" s="1"/>
  <c r="U301" i="15"/>
  <c r="AS301" i="15" s="1"/>
  <c r="U312" i="15"/>
  <c r="AS312" i="15" s="1"/>
  <c r="V360" i="15"/>
  <c r="AI363" i="15"/>
  <c r="L158" i="15"/>
  <c r="H301" i="15"/>
  <c r="AG366" i="15"/>
  <c r="U339" i="15"/>
  <c r="AS339" i="15" s="1"/>
  <c r="AS359" i="15"/>
  <c r="U323" i="15"/>
  <c r="AS323" i="15" s="1"/>
  <c r="U309" i="15"/>
  <c r="AS309" i="15" s="1"/>
  <c r="U307" i="15"/>
  <c r="AS307" i="15" s="1"/>
  <c r="AN280" i="15"/>
  <c r="O301" i="15"/>
  <c r="AM280" i="15"/>
  <c r="V318" i="15"/>
  <c r="AG324" i="15"/>
  <c r="U352" i="15"/>
  <c r="AS352" i="15" s="1"/>
  <c r="B198" i="15"/>
  <c r="W133" i="15"/>
  <c r="AR133" i="15" s="1"/>
  <c r="L150" i="15"/>
  <c r="AT133" i="15"/>
  <c r="AK322" i="15"/>
  <c r="L121" i="15"/>
  <c r="AL280" i="15"/>
  <c r="AN240" i="15"/>
  <c r="B195" i="15"/>
  <c r="B158" i="15"/>
  <c r="B193" i="15"/>
  <c r="C360" i="15"/>
  <c r="AT175" i="15"/>
  <c r="B194" i="15"/>
  <c r="W194" i="15" s="1"/>
  <c r="AR194" i="15" s="1"/>
  <c r="AA349" i="15"/>
  <c r="AQ349" i="15" s="1"/>
  <c r="L350" i="15"/>
  <c r="U279" i="15"/>
  <c r="AS279" i="15" s="1"/>
  <c r="V279" i="15"/>
  <c r="V341" i="15"/>
  <c r="V242" i="15"/>
  <c r="P345" i="15"/>
  <c r="P368" i="15" s="1"/>
  <c r="P374" i="15" s="1"/>
  <c r="S354" i="15"/>
  <c r="S301" i="15"/>
  <c r="S334" i="15" s="1"/>
  <c r="L355" i="15"/>
  <c r="O345" i="15"/>
  <c r="AS329" i="15"/>
  <c r="S351" i="15"/>
  <c r="S365" i="15" s="1"/>
  <c r="S344" i="15"/>
  <c r="AN344" i="15" s="1"/>
  <c r="R354" i="15"/>
  <c r="U324" i="15"/>
  <c r="AS324" i="15" s="1"/>
  <c r="AA299" i="15"/>
  <c r="AQ299" i="15" s="1"/>
  <c r="Z341" i="15"/>
  <c r="AP299" i="15"/>
  <c r="U341" i="15"/>
  <c r="AS341" i="15" s="1"/>
  <c r="AO354" i="15"/>
  <c r="M171" i="15"/>
  <c r="W179" i="15"/>
  <c r="AR179" i="15" s="1"/>
  <c r="B221" i="15"/>
  <c r="AT179" i="15"/>
  <c r="AP356" i="15"/>
  <c r="M175" i="15"/>
  <c r="AP306" i="15"/>
  <c r="Z348" i="15"/>
  <c r="AP348" i="15" s="1"/>
  <c r="AA306" i="15"/>
  <c r="AQ306" i="15" s="1"/>
  <c r="U346" i="15"/>
  <c r="AS346" i="15" s="1"/>
  <c r="B220" i="15"/>
  <c r="W178" i="15"/>
  <c r="AR178" i="15" s="1"/>
  <c r="AT178" i="15"/>
  <c r="S350" i="15"/>
  <c r="S364" i="15" s="1"/>
  <c r="S308" i="15"/>
  <c r="W113" i="15"/>
  <c r="AR113" i="15" s="1"/>
  <c r="AT113" i="15"/>
  <c r="O353" i="15"/>
  <c r="AJ353" i="15" s="1"/>
  <c r="W116" i="15"/>
  <c r="AR116" i="15" s="1"/>
  <c r="AT116" i="15"/>
  <c r="U355" i="15"/>
  <c r="AS355" i="15" s="1"/>
  <c r="V283" i="15"/>
  <c r="Q308" i="15"/>
  <c r="AL308" i="15" s="1"/>
  <c r="AP343" i="15"/>
  <c r="AP310" i="15"/>
  <c r="Z352" i="15"/>
  <c r="AA310" i="15"/>
  <c r="AQ310" i="15" s="1"/>
  <c r="S340" i="15"/>
  <c r="AP340" i="15"/>
  <c r="AA340" i="15"/>
  <c r="AQ340" i="15" s="1"/>
  <c r="Y171" i="15"/>
  <c r="AO129" i="15"/>
  <c r="L173" i="15"/>
  <c r="L193" i="15" s="1"/>
  <c r="W141" i="15"/>
  <c r="AR141" i="15" s="1"/>
  <c r="B183" i="15"/>
  <c r="B197" i="15" s="1"/>
  <c r="AT141" i="15"/>
  <c r="AO314" i="15"/>
  <c r="Y356" i="15"/>
  <c r="AO356" i="15" s="1"/>
  <c r="U261" i="15"/>
  <c r="AS261" i="15" s="1"/>
  <c r="U278" i="15"/>
  <c r="AS278" i="15" s="1"/>
  <c r="T345" i="15"/>
  <c r="AN345" i="15" s="1"/>
  <c r="AR87" i="15"/>
  <c r="X86" i="15"/>
  <c r="AA303" i="15"/>
  <c r="AQ303" i="15" s="1"/>
  <c r="Z345" i="15"/>
  <c r="AP303" i="15"/>
  <c r="L175" i="15"/>
  <c r="L194" i="15" s="1"/>
  <c r="U313" i="15"/>
  <c r="AS313" i="15" s="1"/>
  <c r="V339" i="15"/>
  <c r="V348" i="15"/>
  <c r="M182" i="15"/>
  <c r="AH182" i="15" s="1"/>
  <c r="L184" i="15"/>
  <c r="L198" i="15" s="1"/>
  <c r="M172" i="15"/>
  <c r="W185" i="15"/>
  <c r="AR185" i="15" s="1"/>
  <c r="B227" i="15"/>
  <c r="AT185" i="15"/>
  <c r="AP302" i="15"/>
  <c r="Z344" i="15"/>
  <c r="AA302" i="15"/>
  <c r="AQ302" i="15" s="1"/>
  <c r="O339" i="15"/>
  <c r="S356" i="15"/>
  <c r="AN356" i="15" s="1"/>
  <c r="V246" i="15"/>
  <c r="AO301" i="15"/>
  <c r="Y343" i="15"/>
  <c r="AO343" i="15" s="1"/>
  <c r="V365" i="15"/>
  <c r="V301" i="15"/>
  <c r="V236" i="15"/>
  <c r="U353" i="15"/>
  <c r="AS353" i="15" s="1"/>
  <c r="W182" i="15"/>
  <c r="AR182" i="15" s="1"/>
  <c r="B224" i="15"/>
  <c r="W154" i="15"/>
  <c r="AR154" i="15" s="1"/>
  <c r="AT154" i="15"/>
  <c r="AA351" i="15"/>
  <c r="AQ351" i="15" s="1"/>
  <c r="AO351" i="15"/>
  <c r="AP129" i="15"/>
  <c r="Z171" i="15"/>
  <c r="AA129" i="15"/>
  <c r="AQ129" i="15" s="1"/>
  <c r="H343" i="15"/>
  <c r="H362" i="15" s="1"/>
  <c r="AP346" i="15"/>
  <c r="AA346" i="15"/>
  <c r="AQ346" i="15" s="1"/>
  <c r="M187" i="15"/>
  <c r="V238" i="15"/>
  <c r="M180" i="15"/>
  <c r="W120" i="15"/>
  <c r="AR120" i="15" s="1"/>
  <c r="AT120" i="15"/>
  <c r="AH188" i="15"/>
  <c r="M178" i="15"/>
  <c r="L172" i="15"/>
  <c r="U340" i="15"/>
  <c r="AS340" i="15" s="1"/>
  <c r="U256" i="15"/>
  <c r="AS256" i="15" s="1"/>
  <c r="U276" i="15"/>
  <c r="AS276" i="15" s="1"/>
  <c r="AS292" i="15"/>
  <c r="AR107" i="15"/>
  <c r="AT107" i="15"/>
  <c r="AA353" i="15"/>
  <c r="AQ353" i="15" s="1"/>
  <c r="AP353" i="15"/>
  <c r="U271" i="15"/>
  <c r="AS271" i="15" s="1"/>
  <c r="M185" i="15"/>
  <c r="AH185" i="15" s="1"/>
  <c r="M181" i="15"/>
  <c r="AH181" i="15" s="1"/>
  <c r="W177" i="15"/>
  <c r="AR177" i="15" s="1"/>
  <c r="B219" i="15"/>
  <c r="AT177" i="15"/>
  <c r="M173" i="15"/>
  <c r="AP350" i="15"/>
  <c r="Q217" i="15"/>
  <c r="V277" i="15"/>
  <c r="J343" i="15"/>
  <c r="U277" i="15"/>
  <c r="AS277" i="15" s="1"/>
  <c r="O347" i="15"/>
  <c r="AJ347" i="15" s="1"/>
  <c r="O355" i="15"/>
  <c r="S352" i="15"/>
  <c r="AA314" i="15"/>
  <c r="AQ314" i="15" s="1"/>
  <c r="O350" i="15"/>
  <c r="S339" i="15"/>
  <c r="O356" i="15"/>
  <c r="AJ356" i="15" s="1"/>
  <c r="O344" i="15"/>
  <c r="AJ344" i="15" s="1"/>
  <c r="L171" i="15"/>
  <c r="M177" i="15"/>
  <c r="AH177" i="15" s="1"/>
  <c r="V259" i="15"/>
  <c r="B217" i="15"/>
  <c r="W175" i="15"/>
  <c r="AR175" i="15" s="1"/>
  <c r="B216" i="15"/>
  <c r="W174" i="15"/>
  <c r="AR174" i="15" s="1"/>
  <c r="AT174" i="15"/>
  <c r="L180" i="15"/>
  <c r="L196" i="15" s="1"/>
  <c r="L202" i="15" s="1"/>
  <c r="M183" i="15"/>
  <c r="M197" i="15" s="1"/>
  <c r="AO348" i="15"/>
  <c r="AS287" i="15"/>
  <c r="U282" i="15"/>
  <c r="AS282" i="15" s="1"/>
  <c r="W150" i="15"/>
  <c r="AR150" i="15" s="1"/>
  <c r="AT150" i="15"/>
  <c r="L195" i="15"/>
  <c r="L201" i="15" s="1"/>
  <c r="Q345" i="15"/>
  <c r="AL345" i="15" s="1"/>
  <c r="W188" i="15"/>
  <c r="AR188" i="15" s="1"/>
  <c r="B230" i="15"/>
  <c r="AT188" i="15"/>
  <c r="AS248" i="15"/>
  <c r="U242" i="15"/>
  <c r="AS242" i="15" s="1"/>
  <c r="AO308" i="15"/>
  <c r="Y350" i="15"/>
  <c r="AO350" i="15" s="1"/>
  <c r="V240" i="15"/>
  <c r="Q354" i="15"/>
  <c r="V356" i="15"/>
  <c r="V347" i="15"/>
  <c r="M186" i="15"/>
  <c r="V308" i="15"/>
  <c r="B226" i="15"/>
  <c r="W184" i="15"/>
  <c r="AR184" i="15" s="1"/>
  <c r="AT184" i="15"/>
  <c r="W187" i="15"/>
  <c r="AR187" i="15" s="1"/>
  <c r="B229" i="15"/>
  <c r="AT187" i="15"/>
  <c r="Z347" i="15"/>
  <c r="AP305" i="15"/>
  <c r="AA305" i="15"/>
  <c r="AQ305" i="15" s="1"/>
  <c r="M176" i="15"/>
  <c r="AH176" i="15" s="1"/>
  <c r="B215" i="15"/>
  <c r="W173" i="15"/>
  <c r="AR173" i="15" s="1"/>
  <c r="AT173" i="15"/>
  <c r="S343" i="15"/>
  <c r="B223" i="15"/>
  <c r="W181" i="15"/>
  <c r="AR181" i="15" s="1"/>
  <c r="AT181" i="15"/>
  <c r="AP312" i="15"/>
  <c r="Z354" i="15"/>
  <c r="AP354" i="15" s="1"/>
  <c r="AA312" i="15"/>
  <c r="AQ312" i="15" s="1"/>
  <c r="F350" i="15"/>
  <c r="W153" i="15"/>
  <c r="AR153" i="15" s="1"/>
  <c r="AT153" i="15"/>
  <c r="M179" i="15"/>
  <c r="AH179" i="15" s="1"/>
  <c r="L183" i="15"/>
  <c r="L197" i="15" s="1"/>
  <c r="M184" i="15"/>
  <c r="V266" i="15"/>
  <c r="J350" i="15"/>
  <c r="AM350" i="15" s="1"/>
  <c r="B171" i="15"/>
  <c r="W129" i="15"/>
  <c r="AT129" i="15"/>
  <c r="U241" i="15"/>
  <c r="AS241" i="15" s="1"/>
  <c r="U246" i="15"/>
  <c r="AS246" i="15" s="1"/>
  <c r="AP355" i="15"/>
  <c r="AA355" i="15"/>
  <c r="AQ355" i="15" s="1"/>
  <c r="AA342" i="15"/>
  <c r="AQ342" i="15" s="1"/>
  <c r="AO342" i="15"/>
  <c r="W176" i="15"/>
  <c r="AR176" i="15" s="1"/>
  <c r="B218" i="15"/>
  <c r="AT176" i="15"/>
  <c r="M174" i="15"/>
  <c r="AH174" i="15" s="1"/>
  <c r="AT119" i="15"/>
  <c r="D343" i="15"/>
  <c r="O352" i="15"/>
  <c r="Q347" i="15"/>
  <c r="Q363" i="15" s="1"/>
  <c r="Q351" i="15"/>
  <c r="Q365" i="15" s="1"/>
  <c r="AA308" i="15"/>
  <c r="AQ308" i="15" s="1"/>
  <c r="AL324" i="15"/>
  <c r="AR80" i="15"/>
  <c r="W74" i="15"/>
  <c r="AR74" i="15" s="1"/>
  <c r="AR77" i="15"/>
  <c r="W72" i="15"/>
  <c r="AR72" i="15" s="1"/>
  <c r="AT45" i="15"/>
  <c r="AT65" i="15"/>
  <c r="AT54" i="15"/>
  <c r="AT47" i="15"/>
  <c r="AT67" i="15"/>
  <c r="AT58" i="15"/>
  <c r="AT82" i="15"/>
  <c r="AT66" i="15"/>
  <c r="AT46" i="15"/>
  <c r="AT60" i="15"/>
  <c r="AT49" i="15"/>
  <c r="AT68" i="15"/>
  <c r="AT57" i="15"/>
  <c r="AT71" i="15"/>
  <c r="AR35" i="15"/>
  <c r="AR38" i="15"/>
  <c r="AH292" i="15" l="1"/>
  <c r="Q278" i="15"/>
  <c r="Q292" i="15"/>
  <c r="AL292" i="15" s="1"/>
  <c r="Q284" i="15"/>
  <c r="Q290" i="15" s="1"/>
  <c r="AL259" i="15"/>
  <c r="J12" i="14"/>
  <c r="R278" i="15"/>
  <c r="R284" i="15"/>
  <c r="R290" i="15" s="1"/>
  <c r="R292" i="15"/>
  <c r="M284" i="15"/>
  <c r="M290" i="15" s="1"/>
  <c r="M278" i="15"/>
  <c r="AH278" i="15" s="1"/>
  <c r="M292" i="15"/>
  <c r="AK292" i="15"/>
  <c r="O284" i="15"/>
  <c r="O290" i="15" s="1"/>
  <c r="O278" i="15"/>
  <c r="AJ278" i="15" s="1"/>
  <c r="O292" i="15"/>
  <c r="AJ292" i="15" s="1"/>
  <c r="AJ259" i="15"/>
  <c r="M13" i="14" s="1"/>
  <c r="AH259" i="15"/>
  <c r="K13" i="14" s="1"/>
  <c r="S284" i="15"/>
  <c r="S290" i="15" s="1"/>
  <c r="AN259" i="15"/>
  <c r="Q13" i="14" s="1"/>
  <c r="S278" i="15"/>
  <c r="AN278" i="15" s="1"/>
  <c r="S292" i="15"/>
  <c r="AN292" i="15" s="1"/>
  <c r="AK278" i="15"/>
  <c r="M300" i="15"/>
  <c r="O13" i="14"/>
  <c r="L13" i="14"/>
  <c r="P13" i="14"/>
  <c r="N13" i="14"/>
  <c r="J13" i="14"/>
  <c r="P12" i="14"/>
  <c r="L12" i="14"/>
  <c r="AJ345" i="15"/>
  <c r="H376" i="15"/>
  <c r="AK376" i="15" s="1"/>
  <c r="AN334" i="15"/>
  <c r="J368" i="15"/>
  <c r="J374" i="15" s="1"/>
  <c r="S326" i="15"/>
  <c r="S332" i="15" s="1"/>
  <c r="C351" i="15"/>
  <c r="C365" i="15" s="1"/>
  <c r="R368" i="15"/>
  <c r="R374" i="15" s="1"/>
  <c r="P362" i="15"/>
  <c r="J364" i="15"/>
  <c r="AM364" i="15" s="1"/>
  <c r="R376" i="15"/>
  <c r="AI350" i="15"/>
  <c r="F364" i="15"/>
  <c r="AI364" i="15" s="1"/>
  <c r="D362" i="15"/>
  <c r="AG362" i="15" s="1"/>
  <c r="AH186" i="15"/>
  <c r="M204" i="15"/>
  <c r="AJ350" i="15"/>
  <c r="O364" i="15"/>
  <c r="AJ364" i="15" s="1"/>
  <c r="Q236" i="15"/>
  <c r="AL236" i="15" s="1"/>
  <c r="Q242" i="15"/>
  <c r="Q248" i="15" s="1"/>
  <c r="Q250" i="15"/>
  <c r="AL250" i="15" s="1"/>
  <c r="AH187" i="15"/>
  <c r="M199" i="15"/>
  <c r="M208" i="15"/>
  <c r="AH208" i="15" s="1"/>
  <c r="M192" i="15"/>
  <c r="AH192" i="15" s="1"/>
  <c r="AH171" i="15"/>
  <c r="M200" i="15"/>
  <c r="M206" i="15" s="1"/>
  <c r="O320" i="15"/>
  <c r="AJ320" i="15" s="1"/>
  <c r="S322" i="15"/>
  <c r="AN322" i="15" s="1"/>
  <c r="O326" i="15"/>
  <c r="O332" i="15" s="1"/>
  <c r="O334" i="15"/>
  <c r="AJ334" i="15" s="1"/>
  <c r="AH184" i="15"/>
  <c r="M198" i="15"/>
  <c r="AH198" i="15" s="1"/>
  <c r="AN343" i="15"/>
  <c r="S362" i="15"/>
  <c r="L208" i="15"/>
  <c r="AJ339" i="15"/>
  <c r="S376" i="15"/>
  <c r="AN376" i="15" s="1"/>
  <c r="S360" i="15"/>
  <c r="AN360" i="15" s="1"/>
  <c r="AN301" i="15"/>
  <c r="S320" i="15"/>
  <c r="AN320" i="15" s="1"/>
  <c r="D376" i="15"/>
  <c r="AG376" i="15" s="1"/>
  <c r="O363" i="15"/>
  <c r="AJ363" i="15" s="1"/>
  <c r="AN352" i="15"/>
  <c r="S366" i="15"/>
  <c r="J362" i="15"/>
  <c r="AM362" i="15" s="1"/>
  <c r="J376" i="15"/>
  <c r="AM376" i="15" s="1"/>
  <c r="AH173" i="15"/>
  <c r="M193" i="15"/>
  <c r="AH193" i="15" s="1"/>
  <c r="AH178" i="15"/>
  <c r="M195" i="15"/>
  <c r="AH195" i="15" s="1"/>
  <c r="AH180" i="15"/>
  <c r="M196" i="15"/>
  <c r="AH196" i="15" s="1"/>
  <c r="AN354" i="15"/>
  <c r="S372" i="15"/>
  <c r="H320" i="15"/>
  <c r="AK320" i="15" s="1"/>
  <c r="H326" i="15"/>
  <c r="H332" i="15" s="1"/>
  <c r="H334" i="15"/>
  <c r="AK334" i="15" s="1"/>
  <c r="T368" i="15"/>
  <c r="T374" i="15" s="1"/>
  <c r="S367" i="15"/>
  <c r="AJ352" i="15"/>
  <c r="O366" i="15"/>
  <c r="AJ366" i="15" s="1"/>
  <c r="Q372" i="15"/>
  <c r="Q367" i="15"/>
  <c r="AN339" i="15"/>
  <c r="S368" i="15"/>
  <c r="S374" i="15" s="1"/>
  <c r="AJ355" i="15"/>
  <c r="O367" i="15"/>
  <c r="O372" i="15"/>
  <c r="AH175" i="15"/>
  <c r="M194" i="15"/>
  <c r="AH194" i="15" s="1"/>
  <c r="R372" i="15"/>
  <c r="R367" i="15"/>
  <c r="F368" i="15"/>
  <c r="F374" i="15" s="1"/>
  <c r="H368" i="15"/>
  <c r="H374" i="15" s="1"/>
  <c r="T362" i="15"/>
  <c r="U362" i="15" s="1"/>
  <c r="AS362" i="15" s="1"/>
  <c r="Q322" i="15"/>
  <c r="AL322" i="15" s="1"/>
  <c r="D368" i="15"/>
  <c r="D374" i="15" s="1"/>
  <c r="AN363" i="15"/>
  <c r="AN318" i="15"/>
  <c r="AN364" i="15"/>
  <c r="AN350" i="15"/>
  <c r="AK242" i="15"/>
  <c r="AK248" i="15"/>
  <c r="AG326" i="15"/>
  <c r="AG332" i="15"/>
  <c r="AN284" i="15"/>
  <c r="AN290" i="15"/>
  <c r="AL363" i="15"/>
  <c r="AL347" i="15"/>
  <c r="AM343" i="15"/>
  <c r="V330" i="15"/>
  <c r="AL360" i="15"/>
  <c r="AJ242" i="15"/>
  <c r="AJ248" i="15"/>
  <c r="AH164" i="15"/>
  <c r="AH158" i="15"/>
  <c r="AI332" i="15"/>
  <c r="AI326" i="15"/>
  <c r="AN323" i="15"/>
  <c r="AN340" i="15"/>
  <c r="AI284" i="15"/>
  <c r="AI290" i="15"/>
  <c r="AL200" i="15"/>
  <c r="AL206" i="15"/>
  <c r="AK372" i="15"/>
  <c r="AK367" i="15"/>
  <c r="AL354" i="15"/>
  <c r="AH197" i="15"/>
  <c r="AH183" i="15"/>
  <c r="AK362" i="15"/>
  <c r="AK343" i="15"/>
  <c r="AN365" i="15"/>
  <c r="AN351" i="15"/>
  <c r="AL284" i="15"/>
  <c r="AL290" i="15"/>
  <c r="AM326" i="15"/>
  <c r="AM332" i="15"/>
  <c r="AJ301" i="15"/>
  <c r="M12" i="14" s="1"/>
  <c r="AK301" i="15"/>
  <c r="N12" i="14" s="1"/>
  <c r="AG372" i="15"/>
  <c r="AG367" i="15"/>
  <c r="AM290" i="15"/>
  <c r="AM284" i="15"/>
  <c r="AN330" i="15"/>
  <c r="AN325" i="15"/>
  <c r="AJ288" i="15"/>
  <c r="AJ283" i="15"/>
  <c r="AL365" i="15"/>
  <c r="AL351" i="15"/>
  <c r="AN242" i="15"/>
  <c r="AN248" i="15"/>
  <c r="AJ330" i="15"/>
  <c r="AJ325" i="15"/>
  <c r="AG343" i="15"/>
  <c r="AL217" i="15"/>
  <c r="AH172" i="15"/>
  <c r="AN308" i="15"/>
  <c r="AJ284" i="15"/>
  <c r="AJ290" i="15"/>
  <c r="AL318" i="15"/>
  <c r="AH162" i="15"/>
  <c r="AH157" i="15"/>
  <c r="AI372" i="15"/>
  <c r="AI367" i="15"/>
  <c r="AL330" i="15"/>
  <c r="AL325" i="15"/>
  <c r="AM372" i="15"/>
  <c r="AM367" i="15"/>
  <c r="C352" i="15"/>
  <c r="C366" i="15" s="1"/>
  <c r="W156" i="15"/>
  <c r="AR156" i="15" s="1"/>
  <c r="AT156" i="15"/>
  <c r="C326" i="15"/>
  <c r="B214" i="15"/>
  <c r="B256" i="15" s="1"/>
  <c r="AT172" i="15"/>
  <c r="W172" i="15"/>
  <c r="AR172" i="15" s="1"/>
  <c r="AT186" i="15"/>
  <c r="W186" i="15"/>
  <c r="AR186" i="15" s="1"/>
  <c r="B199" i="15"/>
  <c r="B204" i="15" s="1"/>
  <c r="AT157" i="15"/>
  <c r="W157" i="15"/>
  <c r="AR157" i="15" s="1"/>
  <c r="AT180" i="15"/>
  <c r="AT166" i="15"/>
  <c r="L228" i="15"/>
  <c r="L241" i="15" s="1"/>
  <c r="L246" i="15" s="1"/>
  <c r="W180" i="15"/>
  <c r="AR180" i="15" s="1"/>
  <c r="AT151" i="15"/>
  <c r="B196" i="15"/>
  <c r="W196" i="15" s="1"/>
  <c r="AR196" i="15" s="1"/>
  <c r="AR208" i="15"/>
  <c r="AM366" i="15"/>
  <c r="L200" i="15"/>
  <c r="L192" i="15"/>
  <c r="L163" i="15"/>
  <c r="AK364" i="15"/>
  <c r="AI366" i="15"/>
  <c r="AK366" i="15"/>
  <c r="AT152" i="15"/>
  <c r="B238" i="15"/>
  <c r="AT238" i="15" s="1"/>
  <c r="B235" i="15"/>
  <c r="B241" i="15"/>
  <c r="B246" i="15" s="1"/>
  <c r="B240" i="15"/>
  <c r="B237" i="15"/>
  <c r="B200" i="15"/>
  <c r="AR250" i="15"/>
  <c r="AT217" i="15"/>
  <c r="B236" i="15"/>
  <c r="W236" i="15" s="1"/>
  <c r="AR236" i="15" s="1"/>
  <c r="AA348" i="15"/>
  <c r="AQ348" i="15" s="1"/>
  <c r="V361" i="15"/>
  <c r="U361" i="15"/>
  <c r="AS361" i="15" s="1"/>
  <c r="AS376" i="15"/>
  <c r="Q350" i="15"/>
  <c r="AT194" i="15"/>
  <c r="AT161" i="15"/>
  <c r="V284" i="15"/>
  <c r="AA350" i="15"/>
  <c r="AQ350" i="15" s="1"/>
  <c r="V282" i="15"/>
  <c r="V350" i="15"/>
  <c r="AP347" i="15"/>
  <c r="AA347" i="15"/>
  <c r="AQ347" i="15" s="1"/>
  <c r="W229" i="15"/>
  <c r="AR229" i="15" s="1"/>
  <c r="B271" i="15"/>
  <c r="AT229" i="15"/>
  <c r="B268" i="15"/>
  <c r="W226" i="15"/>
  <c r="AR226" i="15" s="1"/>
  <c r="AT226" i="15"/>
  <c r="M228" i="15"/>
  <c r="B259" i="15"/>
  <c r="W217" i="15"/>
  <c r="AR217" i="15" s="1"/>
  <c r="V324" i="15"/>
  <c r="V343" i="15"/>
  <c r="AS290" i="15"/>
  <c r="U284" i="15"/>
  <c r="AS284" i="15" s="1"/>
  <c r="L214" i="15"/>
  <c r="W224" i="15"/>
  <c r="AR224" i="15" s="1"/>
  <c r="B266" i="15"/>
  <c r="AT266" i="15" s="1"/>
  <c r="V320" i="15"/>
  <c r="U345" i="15"/>
  <c r="AS345" i="15" s="1"/>
  <c r="AP352" i="15"/>
  <c r="AA352" i="15"/>
  <c r="AQ352" i="15" s="1"/>
  <c r="AR122" i="15"/>
  <c r="AT122" i="15"/>
  <c r="V367" i="15"/>
  <c r="U280" i="15"/>
  <c r="AS280" i="15" s="1"/>
  <c r="U363" i="15"/>
  <c r="AS363" i="15" s="1"/>
  <c r="B213" i="15"/>
  <c r="W171" i="15"/>
  <c r="AT171" i="15"/>
  <c r="B264" i="15"/>
  <c r="W222" i="15"/>
  <c r="AR222" i="15" s="1"/>
  <c r="AT222" i="15"/>
  <c r="M225" i="15"/>
  <c r="M239" i="15" s="1"/>
  <c r="W216" i="15"/>
  <c r="AR216" i="15" s="1"/>
  <c r="B258" i="15"/>
  <c r="AT216" i="15"/>
  <c r="U288" i="15"/>
  <c r="AS288" i="15" s="1"/>
  <c r="U283" i="15"/>
  <c r="AS283" i="15" s="1"/>
  <c r="B270" i="15"/>
  <c r="W228" i="15"/>
  <c r="AR228" i="15" s="1"/>
  <c r="AT228" i="15"/>
  <c r="V280" i="15"/>
  <c r="W218" i="15"/>
  <c r="AR218" i="15" s="1"/>
  <c r="B260" i="15"/>
  <c r="AT218" i="15"/>
  <c r="AR129" i="15"/>
  <c r="X128" i="15"/>
  <c r="W195" i="15"/>
  <c r="AR195" i="15" s="1"/>
  <c r="AT195" i="15"/>
  <c r="B265" i="15"/>
  <c r="W223" i="15"/>
  <c r="AR223" i="15" s="1"/>
  <c r="AT223" i="15"/>
  <c r="W162" i="15"/>
  <c r="AR162" i="15" s="1"/>
  <c r="AT162" i="15"/>
  <c r="W230" i="15"/>
  <c r="AR230" i="15" s="1"/>
  <c r="B272" i="15"/>
  <c r="AT230" i="15"/>
  <c r="M219" i="15"/>
  <c r="AH219" i="15" s="1"/>
  <c r="L213" i="15"/>
  <c r="M223" i="15"/>
  <c r="M229" i="15"/>
  <c r="V326" i="15"/>
  <c r="AP344" i="15"/>
  <c r="AA344" i="15"/>
  <c r="AQ344" i="15" s="1"/>
  <c r="M214" i="15"/>
  <c r="U325" i="15"/>
  <c r="AS325" i="15" s="1"/>
  <c r="AA345" i="15"/>
  <c r="AQ345" i="15" s="1"/>
  <c r="AP345" i="15"/>
  <c r="B225" i="15"/>
  <c r="B239" i="15" s="1"/>
  <c r="W183" i="15"/>
  <c r="AR183" i="15" s="1"/>
  <c r="AT183" i="15"/>
  <c r="L215" i="15"/>
  <c r="AO171" i="15"/>
  <c r="Y213" i="15"/>
  <c r="W220" i="15"/>
  <c r="AR220" i="15" s="1"/>
  <c r="B262" i="15"/>
  <c r="AT220" i="15"/>
  <c r="W221" i="15"/>
  <c r="AR221" i="15" s="1"/>
  <c r="B263" i="15"/>
  <c r="AT221" i="15"/>
  <c r="AT224" i="15"/>
  <c r="AA343" i="15"/>
  <c r="AQ343" i="15" s="1"/>
  <c r="AR149" i="15"/>
  <c r="AT149" i="15"/>
  <c r="B257" i="15"/>
  <c r="W215" i="15"/>
  <c r="AR215" i="15" s="1"/>
  <c r="AT215" i="15"/>
  <c r="U326" i="15"/>
  <c r="AS326" i="15" s="1"/>
  <c r="AS332" i="15"/>
  <c r="L226" i="15"/>
  <c r="V288" i="15"/>
  <c r="M213" i="15"/>
  <c r="AH300" i="15"/>
  <c r="M220" i="15"/>
  <c r="W158" i="15"/>
  <c r="AR158" i="15" s="1"/>
  <c r="AT158" i="15"/>
  <c r="M226" i="15"/>
  <c r="L225" i="15"/>
  <c r="W192" i="15"/>
  <c r="AR192" i="15" s="1"/>
  <c r="AT192" i="15"/>
  <c r="M221" i="15"/>
  <c r="AH221" i="15" s="1"/>
  <c r="W193" i="15"/>
  <c r="AR193" i="15" s="1"/>
  <c r="AT193" i="15"/>
  <c r="M218" i="15"/>
  <c r="AH218" i="15" s="1"/>
  <c r="W198" i="15"/>
  <c r="AR198" i="15" s="1"/>
  <c r="AT198" i="15"/>
  <c r="V322" i="15"/>
  <c r="V363" i="15"/>
  <c r="V278" i="15"/>
  <c r="U366" i="15"/>
  <c r="AS366" i="15" s="1"/>
  <c r="Q343" i="15"/>
  <c r="Q301" i="15"/>
  <c r="M215" i="15"/>
  <c r="W219" i="15"/>
  <c r="AR219" i="15" s="1"/>
  <c r="B261" i="15"/>
  <c r="AT219" i="15"/>
  <c r="M227" i="15"/>
  <c r="AH227" i="15" s="1"/>
  <c r="AP171" i="15"/>
  <c r="AA171" i="15"/>
  <c r="AQ171" i="15" s="1"/>
  <c r="Z213" i="15"/>
  <c r="W227" i="15"/>
  <c r="AR227" i="15" s="1"/>
  <c r="B269" i="15"/>
  <c r="AT227" i="15"/>
  <c r="AL366" i="15"/>
  <c r="M308" i="15"/>
  <c r="AH308" i="15" s="1"/>
  <c r="L217" i="15"/>
  <c r="W155" i="15"/>
  <c r="AR155" i="15" s="1"/>
  <c r="AT155" i="15"/>
  <c r="U372" i="15"/>
  <c r="AS372" i="15" s="1"/>
  <c r="U367" i="15"/>
  <c r="AS367" i="15" s="1"/>
  <c r="M217" i="15"/>
  <c r="AA341" i="15"/>
  <c r="AQ341" i="15" s="1"/>
  <c r="AP341" i="15"/>
  <c r="AA356" i="15"/>
  <c r="AQ356" i="15" s="1"/>
  <c r="AA354" i="15"/>
  <c r="AQ354" i="15" s="1"/>
  <c r="O343" i="15"/>
  <c r="L342" i="15"/>
  <c r="L345" i="15"/>
  <c r="AT78" i="15"/>
  <c r="AT73" i="15"/>
  <c r="AT70" i="15"/>
  <c r="AT69" i="15"/>
  <c r="AT74" i="15"/>
  <c r="AT80" i="15"/>
  <c r="AT77" i="15"/>
  <c r="AT72" i="15"/>
  <c r="AL278" i="15" l="1"/>
  <c r="Q12" i="14"/>
  <c r="M237" i="15"/>
  <c r="AH237" i="15" s="1"/>
  <c r="O362" i="15"/>
  <c r="AJ362" i="15" s="1"/>
  <c r="O376" i="15"/>
  <c r="AJ376" i="15" s="1"/>
  <c r="Q320" i="15"/>
  <c r="AL320" i="15" s="1"/>
  <c r="Q326" i="15"/>
  <c r="Q332" i="15" s="1"/>
  <c r="Q334" i="15"/>
  <c r="AL334" i="15" s="1"/>
  <c r="AH213" i="15"/>
  <c r="M242" i="15"/>
  <c r="M248" i="15" s="1"/>
  <c r="AH223" i="15"/>
  <c r="M238" i="15"/>
  <c r="AH238" i="15" s="1"/>
  <c r="AH228" i="15"/>
  <c r="M246" i="15"/>
  <c r="AH217" i="15"/>
  <c r="M236" i="15"/>
  <c r="AH236" i="15" s="1"/>
  <c r="Q362" i="15"/>
  <c r="AL362" i="15" s="1"/>
  <c r="Q368" i="15"/>
  <c r="Q374" i="15" s="1"/>
  <c r="Q376" i="15"/>
  <c r="AL376" i="15" s="1"/>
  <c r="AH215" i="15"/>
  <c r="M235" i="15"/>
  <c r="AH235" i="15" s="1"/>
  <c r="AH226" i="15"/>
  <c r="M240" i="15"/>
  <c r="AH240" i="15" s="1"/>
  <c r="M234" i="15"/>
  <c r="AH234" i="15" s="1"/>
  <c r="M250" i="15"/>
  <c r="AH250" i="15" s="1"/>
  <c r="M241" i="15"/>
  <c r="AL350" i="15"/>
  <c r="Q364" i="15"/>
  <c r="AL364" i="15" s="1"/>
  <c r="O368" i="15"/>
  <c r="O374" i="15" s="1"/>
  <c r="AL372" i="15"/>
  <c r="AL367" i="15"/>
  <c r="AH214" i="15"/>
  <c r="M313" i="15"/>
  <c r="AH229" i="15"/>
  <c r="AH239" i="15"/>
  <c r="AH225" i="15"/>
  <c r="AL248" i="15"/>
  <c r="AL242" i="15"/>
  <c r="AK368" i="15"/>
  <c r="AK374" i="15"/>
  <c r="M304" i="15"/>
  <c r="AH220" i="15"/>
  <c r="AL301" i="15"/>
  <c r="O12" i="14" s="1"/>
  <c r="AH206" i="15"/>
  <c r="AH200" i="15"/>
  <c r="AK326" i="15"/>
  <c r="AK332" i="15"/>
  <c r="AG368" i="15"/>
  <c r="AG374" i="15"/>
  <c r="AM368" i="15"/>
  <c r="AM374" i="15"/>
  <c r="AH204" i="15"/>
  <c r="AH199" i="15"/>
  <c r="AJ372" i="15"/>
  <c r="AJ367" i="15"/>
  <c r="AJ343" i="15"/>
  <c r="AL343" i="15"/>
  <c r="L250" i="15"/>
  <c r="AN332" i="15"/>
  <c r="AN326" i="15"/>
  <c r="AI374" i="15"/>
  <c r="AI368" i="15"/>
  <c r="AN372" i="15"/>
  <c r="AN367" i="15"/>
  <c r="AJ326" i="15"/>
  <c r="AJ332" i="15"/>
  <c r="AN362" i="15"/>
  <c r="C368" i="15"/>
  <c r="C374" i="15" s="1"/>
  <c r="W214" i="15"/>
  <c r="AR214" i="15" s="1"/>
  <c r="AT214" i="15"/>
  <c r="W199" i="15"/>
  <c r="AR199" i="15" s="1"/>
  <c r="B234" i="15"/>
  <c r="AT234" i="15" s="1"/>
  <c r="AT199" i="15"/>
  <c r="AT196" i="15"/>
  <c r="L354" i="15"/>
  <c r="L367" i="15" s="1"/>
  <c r="L372" i="15" s="1"/>
  <c r="AT208" i="15"/>
  <c r="V366" i="15"/>
  <c r="M307" i="15"/>
  <c r="AH307" i="15" s="1"/>
  <c r="AN366" i="15"/>
  <c r="M297" i="15"/>
  <c r="M299" i="15"/>
  <c r="M319" i="15" s="1"/>
  <c r="M298" i="15"/>
  <c r="L205" i="15"/>
  <c r="M312" i="15"/>
  <c r="AT240" i="15"/>
  <c r="B279" i="15"/>
  <c r="B283" i="15"/>
  <c r="B288" i="15" s="1"/>
  <c r="B280" i="15"/>
  <c r="AT280" i="15" s="1"/>
  <c r="B276" i="15"/>
  <c r="AR292" i="15"/>
  <c r="B242" i="15"/>
  <c r="B277" i="15"/>
  <c r="B278" i="15"/>
  <c r="W278" i="15" s="1"/>
  <c r="AR278" i="15" s="1"/>
  <c r="B282" i="15"/>
  <c r="AH282" i="15"/>
  <c r="AT236" i="15"/>
  <c r="U368" i="15"/>
  <c r="AS368" i="15" s="1"/>
  <c r="AP213" i="15"/>
  <c r="Z255" i="15"/>
  <c r="AA213" i="15"/>
  <c r="AQ213" i="15" s="1"/>
  <c r="W261" i="15"/>
  <c r="AR261" i="15" s="1"/>
  <c r="B303" i="15"/>
  <c r="AT261" i="15"/>
  <c r="L239" i="15"/>
  <c r="L237" i="15"/>
  <c r="L243" i="15" s="1"/>
  <c r="L363" i="15"/>
  <c r="L369" i="15" s="1"/>
  <c r="B314" i="15"/>
  <c r="W272" i="15"/>
  <c r="AR272" i="15" s="1"/>
  <c r="AT272" i="15"/>
  <c r="W270" i="15"/>
  <c r="AR270" i="15" s="1"/>
  <c r="B312" i="15"/>
  <c r="AT270" i="15"/>
  <c r="W264" i="15"/>
  <c r="AR264" i="15" s="1"/>
  <c r="B306" i="15"/>
  <c r="AT264" i="15"/>
  <c r="AR191" i="15"/>
  <c r="AT191" i="15"/>
  <c r="B301" i="15"/>
  <c r="W259" i="15"/>
  <c r="AR259" i="15" s="1"/>
  <c r="L236" i="15"/>
  <c r="L343" i="15"/>
  <c r="L362" i="15" s="1"/>
  <c r="W269" i="15"/>
  <c r="AR269" i="15" s="1"/>
  <c r="B311" i="15"/>
  <c r="AT269" i="15"/>
  <c r="M310" i="15"/>
  <c r="B299" i="15"/>
  <c r="W257" i="15"/>
  <c r="AR257" i="15" s="1"/>
  <c r="AT257" i="15"/>
  <c r="V368" i="15"/>
  <c r="B304" i="15"/>
  <c r="W262" i="15"/>
  <c r="AR262" i="15" s="1"/>
  <c r="AT262" i="15"/>
  <c r="Y255" i="15"/>
  <c r="AO213" i="15"/>
  <c r="W238" i="15"/>
  <c r="AR238" i="15" s="1"/>
  <c r="W241" i="15"/>
  <c r="AR241" i="15" s="1"/>
  <c r="AT241" i="15"/>
  <c r="M351" i="15"/>
  <c r="M365" i="15" s="1"/>
  <c r="X170" i="15"/>
  <c r="AR171" i="15"/>
  <c r="V372" i="15"/>
  <c r="AR245" i="15"/>
  <c r="W240" i="15"/>
  <c r="AR240" i="15" s="1"/>
  <c r="M311" i="15"/>
  <c r="AH311" i="15" s="1"/>
  <c r="M302" i="15"/>
  <c r="AH302" i="15" s="1"/>
  <c r="U364" i="15"/>
  <c r="AS364" i="15" s="1"/>
  <c r="L240" i="15"/>
  <c r="W235" i="15"/>
  <c r="AR235" i="15" s="1"/>
  <c r="AT235" i="15"/>
  <c r="L235" i="15"/>
  <c r="W197" i="15"/>
  <c r="AR197" i="15" s="1"/>
  <c r="AT197" i="15"/>
  <c r="L339" i="15"/>
  <c r="L242" i="15"/>
  <c r="W260" i="15"/>
  <c r="AR260" i="15" s="1"/>
  <c r="B302" i="15"/>
  <c r="AT260" i="15"/>
  <c r="W200" i="15"/>
  <c r="AR200" i="15" s="1"/>
  <c r="AT200" i="15"/>
  <c r="B313" i="15"/>
  <c r="W271" i="15"/>
  <c r="AR271" i="15" s="1"/>
  <c r="AT271" i="15"/>
  <c r="AT250" i="15"/>
  <c r="AT259" i="15"/>
  <c r="AS371" i="15"/>
  <c r="M309" i="15"/>
  <c r="M323" i="15" s="1"/>
  <c r="B305" i="15"/>
  <c r="W263" i="15"/>
  <c r="AR263" i="15" s="1"/>
  <c r="AT263" i="15"/>
  <c r="M354" i="15"/>
  <c r="V364" i="15"/>
  <c r="AR203" i="15"/>
  <c r="AT203" i="15"/>
  <c r="AR164" i="15"/>
  <c r="AT164" i="15"/>
  <c r="L238" i="15"/>
  <c r="L244" i="15" s="1"/>
  <c r="M339" i="15"/>
  <c r="W204" i="15"/>
  <c r="AR204" i="15" s="1"/>
  <c r="AT204" i="15"/>
  <c r="B300" i="15"/>
  <c r="W258" i="15"/>
  <c r="AR258" i="15" s="1"/>
  <c r="AT258" i="15"/>
  <c r="V362" i="15"/>
  <c r="M301" i="15"/>
  <c r="M343" i="15"/>
  <c r="M348" i="15"/>
  <c r="M306" i="15"/>
  <c r="W237" i="15"/>
  <c r="AR237" i="15" s="1"/>
  <c r="AT237" i="15"/>
  <c r="B267" i="15"/>
  <c r="B281" i="15" s="1"/>
  <c r="W225" i="15"/>
  <c r="AR225" i="15" s="1"/>
  <c r="AT225" i="15"/>
  <c r="U330" i="15"/>
  <c r="AS330" i="15" s="1"/>
  <c r="M340" i="15"/>
  <c r="B307" i="15"/>
  <c r="W265" i="15"/>
  <c r="AR265" i="15" s="1"/>
  <c r="AT265" i="15"/>
  <c r="B298" i="15"/>
  <c r="W256" i="15"/>
  <c r="AR256" i="15" s="1"/>
  <c r="AT256" i="15"/>
  <c r="B255" i="15"/>
  <c r="W213" i="15"/>
  <c r="AT213" i="15"/>
  <c r="AH280" i="15"/>
  <c r="W266" i="15"/>
  <c r="AR266" i="15" s="1"/>
  <c r="B308" i="15"/>
  <c r="L234" i="15"/>
  <c r="W268" i="15"/>
  <c r="AR268" i="15" s="1"/>
  <c r="B310" i="15"/>
  <c r="AT268" i="15"/>
  <c r="M303" i="15"/>
  <c r="AH303" i="15" s="1"/>
  <c r="M305" i="15"/>
  <c r="AH305" i="15" s="1"/>
  <c r="M314" i="15"/>
  <c r="AH314" i="15" s="1"/>
  <c r="M360" i="15" l="1"/>
  <c r="AH360" i="15" s="1"/>
  <c r="AH348" i="15"/>
  <c r="AH354" i="15"/>
  <c r="AH301" i="15"/>
  <c r="M320" i="15"/>
  <c r="AH312" i="15"/>
  <c r="M330" i="15"/>
  <c r="M334" i="15"/>
  <c r="AH334" i="15" s="1"/>
  <c r="M318" i="15"/>
  <c r="AH318" i="15" s="1"/>
  <c r="AH304" i="15"/>
  <c r="M321" i="15"/>
  <c r="AH321" i="15" s="1"/>
  <c r="AH313" i="15"/>
  <c r="M325" i="15"/>
  <c r="AH306" i="15"/>
  <c r="M322" i="15"/>
  <c r="AH322" i="15" s="1"/>
  <c r="AH343" i="15"/>
  <c r="AH339" i="15"/>
  <c r="AH310" i="15"/>
  <c r="M324" i="15"/>
  <c r="AH324" i="15" s="1"/>
  <c r="AH297" i="15"/>
  <c r="M326" i="15"/>
  <c r="M332" i="15" s="1"/>
  <c r="AJ368" i="15"/>
  <c r="AJ374" i="15"/>
  <c r="AL326" i="15"/>
  <c r="AL332" i="15"/>
  <c r="AH298" i="15"/>
  <c r="AH319" i="15"/>
  <c r="AH299" i="15"/>
  <c r="AH248" i="15"/>
  <c r="AH242" i="15"/>
  <c r="AH323" i="15"/>
  <c r="AH309" i="15"/>
  <c r="AH246" i="15"/>
  <c r="AH241" i="15"/>
  <c r="AN374" i="15"/>
  <c r="AN368" i="15"/>
  <c r="AL368" i="15"/>
  <c r="AL374" i="15"/>
  <c r="AH340" i="15"/>
  <c r="AH288" i="15"/>
  <c r="AH283" i="15"/>
  <c r="AH365" i="15"/>
  <c r="AH351" i="15"/>
  <c r="W234" i="15"/>
  <c r="AR234" i="15" s="1"/>
  <c r="AH320" i="15"/>
  <c r="AH279" i="15"/>
  <c r="AT282" i="15"/>
  <c r="B324" i="15"/>
  <c r="B322" i="15"/>
  <c r="B284" i="15"/>
  <c r="B318" i="15"/>
  <c r="B325" i="15"/>
  <c r="B330" i="15" s="1"/>
  <c r="AT330" i="15" s="1"/>
  <c r="B321" i="15"/>
  <c r="B319" i="15"/>
  <c r="B320" i="15"/>
  <c r="M344" i="15"/>
  <c r="AH344" i="15" s="1"/>
  <c r="M347" i="15"/>
  <c r="AH347" i="15" s="1"/>
  <c r="AT292" i="15"/>
  <c r="AT245" i="15"/>
  <c r="M350" i="15"/>
  <c r="AH350" i="15" s="1"/>
  <c r="M352" i="15"/>
  <c r="W242" i="15"/>
  <c r="AR242" i="15" s="1"/>
  <c r="AT242" i="15"/>
  <c r="M341" i="15"/>
  <c r="M353" i="15"/>
  <c r="AH353" i="15" s="1"/>
  <c r="AR233" i="15"/>
  <c r="AT233" i="15"/>
  <c r="B342" i="15"/>
  <c r="W300" i="15"/>
  <c r="AR300" i="15" s="1"/>
  <c r="AT300" i="15"/>
  <c r="B355" i="15"/>
  <c r="W313" i="15"/>
  <c r="AR313" i="15" s="1"/>
  <c r="AT313" i="15"/>
  <c r="L341" i="15"/>
  <c r="L361" i="15" s="1"/>
  <c r="AP255" i="15"/>
  <c r="Z297" i="15"/>
  <c r="AR287" i="15"/>
  <c r="W282" i="15"/>
  <c r="AR282" i="15" s="1"/>
  <c r="B297" i="15"/>
  <c r="W255" i="15"/>
  <c r="AT255" i="15"/>
  <c r="W276" i="15"/>
  <c r="AR276" i="15" s="1"/>
  <c r="AT276" i="15"/>
  <c r="B309" i="15"/>
  <c r="B323" i="15" s="1"/>
  <c r="W267" i="15"/>
  <c r="AR267" i="15" s="1"/>
  <c r="AT267" i="15"/>
  <c r="M346" i="15"/>
  <c r="M345" i="15"/>
  <c r="AH345" i="15" s="1"/>
  <c r="W279" i="15"/>
  <c r="AR279" i="15" s="1"/>
  <c r="AT279" i="15"/>
  <c r="AR206" i="15"/>
  <c r="AT206" i="15"/>
  <c r="M349" i="15"/>
  <c r="AH349" i="15" s="1"/>
  <c r="L352" i="15"/>
  <c r="L366" i="15" s="1"/>
  <c r="M342" i="15"/>
  <c r="AH342" i="15" s="1"/>
  <c r="B346" i="15"/>
  <c r="W304" i="15"/>
  <c r="AR304" i="15" s="1"/>
  <c r="AT304" i="15"/>
  <c r="W311" i="15"/>
  <c r="AR311" i="15" s="1"/>
  <c r="B353" i="15"/>
  <c r="AT311" i="15"/>
  <c r="W306" i="15"/>
  <c r="AR306" i="15" s="1"/>
  <c r="B348" i="15"/>
  <c r="AT306" i="15"/>
  <c r="W314" i="15"/>
  <c r="AR314" i="15" s="1"/>
  <c r="B356" i="15"/>
  <c r="AT314" i="15"/>
  <c r="L348" i="15"/>
  <c r="L364" i="15" s="1"/>
  <c r="L370" i="15" s="1"/>
  <c r="M355" i="15"/>
  <c r="AT278" i="15"/>
  <c r="B352" i="15"/>
  <c r="W310" i="15"/>
  <c r="AR310" i="15" s="1"/>
  <c r="AT310" i="15"/>
  <c r="W308" i="15"/>
  <c r="AR308" i="15" s="1"/>
  <c r="B350" i="15"/>
  <c r="AT308" i="15"/>
  <c r="B340" i="15"/>
  <c r="W298" i="15"/>
  <c r="AR298" i="15" s="1"/>
  <c r="AT298" i="15"/>
  <c r="W305" i="15"/>
  <c r="AR305" i="15" s="1"/>
  <c r="B347" i="15"/>
  <c r="AT305" i="15"/>
  <c r="W302" i="15"/>
  <c r="AR302" i="15" s="1"/>
  <c r="B344" i="15"/>
  <c r="AT302" i="15"/>
  <c r="AA255" i="15"/>
  <c r="AQ255" i="15" s="1"/>
  <c r="Y297" i="15"/>
  <c r="AO255" i="15"/>
  <c r="B354" i="15"/>
  <c r="W312" i="15"/>
  <c r="AR312" i="15" s="1"/>
  <c r="AT312" i="15"/>
  <c r="W303" i="15"/>
  <c r="AR303" i="15" s="1"/>
  <c r="B345" i="15"/>
  <c r="AT303" i="15"/>
  <c r="L340" i="15"/>
  <c r="B349" i="15"/>
  <c r="W307" i="15"/>
  <c r="AR307" i="15" s="1"/>
  <c r="AT307" i="15"/>
  <c r="B341" i="15"/>
  <c r="W299" i="15"/>
  <c r="AR299" i="15" s="1"/>
  <c r="AT299" i="15"/>
  <c r="W280" i="15"/>
  <c r="AR280" i="15" s="1"/>
  <c r="W283" i="15"/>
  <c r="AR283" i="15" s="1"/>
  <c r="AT283" i="15"/>
  <c r="AS374" i="15"/>
  <c r="AR213" i="15"/>
  <c r="X212" i="15"/>
  <c r="W239" i="15"/>
  <c r="AR239" i="15" s="1"/>
  <c r="AT239" i="15"/>
  <c r="L247" i="15"/>
  <c r="M356" i="15"/>
  <c r="AH356" i="15" s="1"/>
  <c r="W246" i="15"/>
  <c r="AR246" i="15" s="1"/>
  <c r="AT246" i="15"/>
  <c r="W277" i="15"/>
  <c r="AR277" i="15" s="1"/>
  <c r="AT277" i="15"/>
  <c r="B343" i="15"/>
  <c r="W301" i="15"/>
  <c r="AR301" i="15" s="1"/>
  <c r="AT301" i="15"/>
  <c r="L351" i="15"/>
  <c r="L365" i="15" s="1"/>
  <c r="I15" i="14" l="1"/>
  <c r="K12" i="14"/>
  <c r="M362" i="15"/>
  <c r="AH362" i="15" s="1"/>
  <c r="AH346" i="15"/>
  <c r="M363" i="15"/>
  <c r="AH363" i="15" s="1"/>
  <c r="AH355" i="15"/>
  <c r="M367" i="15"/>
  <c r="AH352" i="15"/>
  <c r="M366" i="15"/>
  <c r="AH366" i="15" s="1"/>
  <c r="M364" i="15"/>
  <c r="AH364" i="15" s="1"/>
  <c r="AH341" i="15"/>
  <c r="M361" i="15"/>
  <c r="AH361" i="15" s="1"/>
  <c r="M368" i="15"/>
  <c r="M374" i="15" s="1"/>
  <c r="M372" i="15"/>
  <c r="M376" i="15"/>
  <c r="AH376" i="15" s="1"/>
  <c r="AH330" i="15"/>
  <c r="AH325" i="15"/>
  <c r="AH284" i="15"/>
  <c r="AH290" i="15"/>
  <c r="AH326" i="15"/>
  <c r="AH332" i="15"/>
  <c r="L376" i="15"/>
  <c r="B376" i="15"/>
  <c r="AT396" i="15" s="1"/>
  <c r="AV396" i="15" s="1"/>
  <c r="B361" i="15"/>
  <c r="AT381" i="15" s="1"/>
  <c r="AV381" i="15" s="1"/>
  <c r="B362" i="15"/>
  <c r="AT382" i="15" s="1"/>
  <c r="AV382" i="15" s="1"/>
  <c r="B364" i="15"/>
  <c r="AT384" i="15" s="1"/>
  <c r="AV384" i="15" s="1"/>
  <c r="B367" i="15"/>
  <c r="B366" i="15"/>
  <c r="B363" i="15"/>
  <c r="AT383" i="15" s="1"/>
  <c r="AV383" i="15" s="1"/>
  <c r="B326" i="15"/>
  <c r="B360" i="15"/>
  <c r="AT380" i="15" s="1"/>
  <c r="AV380" i="15" s="1"/>
  <c r="AT287" i="15"/>
  <c r="AT341" i="15"/>
  <c r="W341" i="15"/>
  <c r="AR341" i="15" s="1"/>
  <c r="W349" i="15"/>
  <c r="AR349" i="15" s="1"/>
  <c r="AT349" i="15"/>
  <c r="W345" i="15"/>
  <c r="AR345" i="15" s="1"/>
  <c r="AT345" i="15"/>
  <c r="W340" i="15"/>
  <c r="AR340" i="15" s="1"/>
  <c r="AT340" i="15"/>
  <c r="W322" i="15"/>
  <c r="AR322" i="15" s="1"/>
  <c r="AT322" i="15"/>
  <c r="W346" i="15"/>
  <c r="AR346" i="15" s="1"/>
  <c r="AT346" i="15"/>
  <c r="AP297" i="15"/>
  <c r="Z339" i="15"/>
  <c r="AA297" i="15"/>
  <c r="AQ297" i="15" s="1"/>
  <c r="W325" i="15"/>
  <c r="AR325" i="15" s="1"/>
  <c r="AT325" i="15"/>
  <c r="AO297" i="15"/>
  <c r="Y339" i="15"/>
  <c r="AO339" i="15" s="1"/>
  <c r="W353" i="15"/>
  <c r="AR353" i="15" s="1"/>
  <c r="AT353" i="15"/>
  <c r="W355" i="15"/>
  <c r="AR355" i="15" s="1"/>
  <c r="AT355" i="15"/>
  <c r="W320" i="15"/>
  <c r="AR320" i="15" s="1"/>
  <c r="AT320" i="15"/>
  <c r="W288" i="15"/>
  <c r="AR288" i="15" s="1"/>
  <c r="AT288" i="15"/>
  <c r="W319" i="15"/>
  <c r="AR319" i="15" s="1"/>
  <c r="AT319" i="15"/>
  <c r="L360" i="15"/>
  <c r="W354" i="15"/>
  <c r="AR354" i="15" s="1"/>
  <c r="AT354" i="15"/>
  <c r="W347" i="15"/>
  <c r="AR347" i="15" s="1"/>
  <c r="AT347" i="15"/>
  <c r="W318" i="15"/>
  <c r="AR318" i="15" s="1"/>
  <c r="AT318" i="15"/>
  <c r="W324" i="15"/>
  <c r="AR324" i="15" s="1"/>
  <c r="AT324" i="15"/>
  <c r="W356" i="15"/>
  <c r="AR356" i="15" s="1"/>
  <c r="AT356" i="15"/>
  <c r="W348" i="15"/>
  <c r="AR348" i="15" s="1"/>
  <c r="AT348" i="15"/>
  <c r="W321" i="15"/>
  <c r="AR321" i="15" s="1"/>
  <c r="AT321" i="15"/>
  <c r="B351" i="15"/>
  <c r="B365" i="15" s="1"/>
  <c r="AT385" i="15" s="1"/>
  <c r="AV385" i="15" s="1"/>
  <c r="W309" i="15"/>
  <c r="AR309" i="15" s="1"/>
  <c r="AT309" i="15"/>
  <c r="W284" i="15"/>
  <c r="AR284" i="15" s="1"/>
  <c r="AT284" i="15"/>
  <c r="L368" i="15"/>
  <c r="W343" i="15"/>
  <c r="AR343" i="15" s="1"/>
  <c r="AT343" i="15"/>
  <c r="W344" i="15"/>
  <c r="AR344" i="15" s="1"/>
  <c r="AT344" i="15"/>
  <c r="W297" i="15"/>
  <c r="B339" i="15"/>
  <c r="AT297" i="15"/>
  <c r="AR334" i="15"/>
  <c r="AT334" i="15"/>
  <c r="W352" i="15"/>
  <c r="AR352" i="15" s="1"/>
  <c r="AT352" i="15"/>
  <c r="AR275" i="15"/>
  <c r="W342" i="15"/>
  <c r="AR342" i="15" s="1"/>
  <c r="AT342" i="15"/>
  <c r="W350" i="15"/>
  <c r="AR350" i="15" s="1"/>
  <c r="AT350" i="15"/>
  <c r="W281" i="15"/>
  <c r="AR281" i="15" s="1"/>
  <c r="AT281" i="15"/>
  <c r="AR255" i="15"/>
  <c r="X254" i="15"/>
  <c r="AR248" i="15"/>
  <c r="AT248" i="15"/>
  <c r="AH368" i="15" l="1"/>
  <c r="AH374" i="15"/>
  <c r="AH372" i="15"/>
  <c r="AH367" i="15"/>
  <c r="B372" i="15"/>
  <c r="AT392" i="15" s="1"/>
  <c r="AV392" i="15" s="1"/>
  <c r="AT387" i="15"/>
  <c r="AV387" i="15" s="1"/>
  <c r="AT391" i="15"/>
  <c r="AV391" i="15" s="1"/>
  <c r="AT386" i="15"/>
  <c r="AV386" i="15" s="1"/>
  <c r="B368" i="15"/>
  <c r="B374" i="15" s="1"/>
  <c r="AT379" i="15"/>
  <c r="AV379" i="15" s="1"/>
  <c r="AR317" i="15"/>
  <c r="AT317" i="15"/>
  <c r="W360" i="15"/>
  <c r="AR360" i="15" s="1"/>
  <c r="AT360" i="15"/>
  <c r="W364" i="15"/>
  <c r="AR364" i="15" s="1"/>
  <c r="AT364" i="15"/>
  <c r="W339" i="15"/>
  <c r="AT339" i="15"/>
  <c r="AP339" i="15"/>
  <c r="AA339" i="15"/>
  <c r="AQ339" i="15" s="1"/>
  <c r="AR376" i="15"/>
  <c r="AT376" i="15"/>
  <c r="W361" i="15"/>
  <c r="AR361" i="15" s="1"/>
  <c r="AT361" i="15"/>
  <c r="AR297" i="15"/>
  <c r="X296" i="15"/>
  <c r="W351" i="15"/>
  <c r="AR351" i="15" s="1"/>
  <c r="AT351" i="15"/>
  <c r="AR329" i="15"/>
  <c r="AT329" i="15"/>
  <c r="W367" i="15"/>
  <c r="AR367" i="15" s="1"/>
  <c r="AT367" i="15"/>
  <c r="W330" i="15"/>
  <c r="AR330" i="15" s="1"/>
  <c r="W362" i="15"/>
  <c r="AR362" i="15" s="1"/>
  <c r="AT362" i="15"/>
  <c r="W363" i="15"/>
  <c r="AR363" i="15" s="1"/>
  <c r="AT363" i="15"/>
  <c r="W366" i="15"/>
  <c r="AR366" i="15" s="1"/>
  <c r="AT366" i="15"/>
  <c r="W326" i="15"/>
  <c r="AR326" i="15" s="1"/>
  <c r="AT326" i="15"/>
  <c r="L373" i="15"/>
  <c r="AR290" i="15"/>
  <c r="AT290" i="15"/>
  <c r="W323" i="15"/>
  <c r="AR323" i="15" s="1"/>
  <c r="AT323" i="15"/>
  <c r="AT394" i="15" l="1"/>
  <c r="AV394" i="15" s="1"/>
  <c r="AT388" i="15"/>
  <c r="AV388" i="15" s="1"/>
  <c r="W372" i="15"/>
  <c r="AR372" i="15" s="1"/>
  <c r="AT372" i="15"/>
  <c r="AR359" i="15"/>
  <c r="AT359" i="15"/>
  <c r="AR371" i="15"/>
  <c r="AT371" i="15"/>
  <c r="W368" i="15"/>
  <c r="AR368" i="15" s="1"/>
  <c r="AT368" i="15"/>
  <c r="AR332" i="15"/>
  <c r="AT332" i="15"/>
  <c r="W365" i="15"/>
  <c r="AR365" i="15" s="1"/>
  <c r="AT365" i="15"/>
  <c r="AR339" i="15"/>
  <c r="X338" i="15"/>
  <c r="AR374" i="15" l="1"/>
  <c r="AT374" i="15"/>
  <c r="R13" i="14" l="1"/>
  <c r="S13" i="14" l="1"/>
  <c r="S12" i="14" l="1"/>
  <c r="R12" i="14"/>
  <c r="AP397" i="15" l="1"/>
  <c r="AT397" i="15" l="1"/>
  <c r="I36" i="14" s="1"/>
  <c r="AG379" i="15"/>
  <c r="J34" i="14" s="1"/>
  <c r="AJ379" i="15"/>
  <c r="M34" i="14" s="1"/>
  <c r="AQ397" i="15"/>
  <c r="R32" i="14" s="1"/>
  <c r="AH380" i="15"/>
  <c r="K35" i="14" s="1"/>
  <c r="AM380" i="15"/>
  <c r="P35" i="14" s="1"/>
  <c r="AG380" i="15"/>
  <c r="J35" i="14" s="1"/>
  <c r="AI379" i="15"/>
  <c r="L34" i="14" s="1"/>
  <c r="AH379" i="15"/>
  <c r="K34" i="14" s="1"/>
  <c r="AN379" i="15"/>
  <c r="Q34" i="14" s="1"/>
  <c r="AJ380" i="15"/>
  <c r="M35" i="14" s="1"/>
  <c r="AM379" i="15"/>
  <c r="P34" i="14" s="1"/>
  <c r="AN380" i="15"/>
  <c r="Q35" i="14" s="1"/>
  <c r="AI380" i="15"/>
  <c r="L35" i="14" s="1"/>
  <c r="AL380" i="15"/>
  <c r="O35" i="14" s="1"/>
  <c r="AK380" i="15"/>
  <c r="N35" i="14" s="1"/>
  <c r="AL379" i="15"/>
  <c r="O34" i="14" s="1"/>
  <c r="AK379" i="15"/>
  <c r="N34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Risueño</author>
  </authors>
  <commentList>
    <comment ref="H10" authorId="0" shapeId="0" xr:uid="{00000000-0006-0000-0000-000001000000}">
      <text>
        <r>
          <rPr>
            <sz val="12"/>
            <color indexed="81"/>
            <rFont val="Calibri"/>
            <family val="2"/>
            <scheme val="minor"/>
          </rPr>
          <t>TAMAÑO 50 MÓDULOS: TODOS LOS DE 50 MÓDULOS TIENEN 5 DE ANCHO POR 10 DE ALTO.</t>
        </r>
      </text>
    </comment>
    <comment ref="H14" authorId="0" shapeId="0" xr:uid="{00000000-0006-0000-0000-000002000000}">
      <text>
        <r>
          <rPr>
            <sz val="12"/>
            <color indexed="81"/>
            <rFont val="Calibri"/>
            <family val="2"/>
            <scheme val="minor"/>
          </rPr>
          <t>TAMAÑO 40 MÓDULOS: TODOS LOS DE 40 MÓDULOS TIENEN 5 DE ANCHO POR 8 DE ALTO.</t>
        </r>
      </text>
    </comment>
  </commentList>
</comments>
</file>

<file path=xl/sharedStrings.xml><?xml version="1.0" encoding="utf-8"?>
<sst xmlns="http://schemas.openxmlformats.org/spreadsheetml/2006/main" count="380" uniqueCount="149">
  <si>
    <t>AUDIENCIA</t>
  </si>
  <si>
    <t>MODULO</t>
  </si>
  <si>
    <t>MEDIA PAGINA</t>
  </si>
  <si>
    <t>PAGINA</t>
  </si>
  <si>
    <t>IMPAR</t>
  </si>
  <si>
    <t>PAR</t>
  </si>
  <si>
    <t>LUNES</t>
  </si>
  <si>
    <t>MARTES</t>
  </si>
  <si>
    <t>JUEVES</t>
  </si>
  <si>
    <t>VIERNES</t>
  </si>
  <si>
    <t>SÁBADO</t>
  </si>
  <si>
    <t>MEDIA</t>
  </si>
  <si>
    <t>PÁGINA</t>
  </si>
  <si>
    <t>ROBAPAGINAS GRANDE</t>
  </si>
  <si>
    <t>ROBAP GRANDE</t>
  </si>
  <si>
    <t>MÓDULOS</t>
  </si>
  <si>
    <t>EN NÚMERO</t>
  </si>
  <si>
    <t>GRANDE</t>
  </si>
  <si>
    <t>TOTALES</t>
  </si>
  <si>
    <t>COLOR</t>
  </si>
  <si>
    <t>TAMAÑO</t>
  </si>
  <si>
    <t>SOPORTES</t>
  </si>
  <si>
    <t>LA NUEVA ESPAÑA</t>
  </si>
  <si>
    <t>FARO DE VIGO</t>
  </si>
  <si>
    <t>LA PROVINCIA</t>
  </si>
  <si>
    <t>DIARIO DE MALLORCA</t>
  </si>
  <si>
    <t>LA OPINIÓN DE MURCIA</t>
  </si>
  <si>
    <t>DIARIO DE IBIZA</t>
  </si>
  <si>
    <t>LA OPINIÓN DE TENERIFE</t>
  </si>
  <si>
    <t>LA OPINIÓN DE CORUÑA</t>
  </si>
  <si>
    <t>DIARI DE GIRONA</t>
  </si>
  <si>
    <t>EL DÍA DE TENERIFE</t>
  </si>
  <si>
    <t>ASTURIAS</t>
  </si>
  <si>
    <t>GALICIA</t>
  </si>
  <si>
    <t>CANARIAS</t>
  </si>
  <si>
    <t>BALEARES</t>
  </si>
  <si>
    <t>CATALUÑA</t>
  </si>
  <si>
    <t>LEVANTE / EMV</t>
  </si>
  <si>
    <t>INFORMACIÓN</t>
  </si>
  <si>
    <t>LA GACETA REGIONAL SALAMANCA</t>
  </si>
  <si>
    <t>REGIÓ 7</t>
  </si>
  <si>
    <t>LA OPINIÓN EL CORREO DE ZAMORA</t>
  </si>
  <si>
    <t>LA OPINIÓN DE MALAGA</t>
  </si>
  <si>
    <t>SD SUPERDEPORTE</t>
  </si>
  <si>
    <t>MÓDULO</t>
  </si>
  <si>
    <t>ROBA GRANDE</t>
  </si>
  <si>
    <t>L.P.E.</t>
  </si>
  <si>
    <t>Color</t>
  </si>
  <si>
    <t>ROBA</t>
  </si>
  <si>
    <t>SEGRE</t>
  </si>
  <si>
    <t>Laborable</t>
  </si>
  <si>
    <t>Domingo y Festivos</t>
  </si>
  <si>
    <t>B/N</t>
  </si>
  <si>
    <t>TARIFA CONJUNTA DE PAGO (31)</t>
  </si>
  <si>
    <t>TARIFA CONJUNTA INFORMACIÓN GENERAL de PAGO (29)</t>
  </si>
  <si>
    <t>TARIFA LÍDERES (14)</t>
  </si>
  <si>
    <t>ancho</t>
  </si>
  <si>
    <t>alto</t>
  </si>
  <si>
    <t>RECARGOS</t>
  </si>
  <si>
    <t>MÓDULOS POR PÁGINA</t>
  </si>
  <si>
    <t>página</t>
  </si>
  <si>
    <t>LECTORES POR EJEMPLAR</t>
  </si>
  <si>
    <t>PROMEDIO</t>
  </si>
  <si>
    <t>TARIFA CONJUNTA (33)</t>
  </si>
  <si>
    <t>ANDALUCÍA (1)</t>
  </si>
  <si>
    <t>ASTURIAS (1)</t>
  </si>
  <si>
    <t>BALEARES (2)</t>
  </si>
  <si>
    <t>CANARIAS (3)</t>
  </si>
  <si>
    <t>CASTILLA-LEÓN (7)</t>
  </si>
  <si>
    <t>CATALUÑA (4)</t>
  </si>
  <si>
    <t>MURCIA (1)</t>
  </si>
  <si>
    <t>GALICIA (11)</t>
  </si>
  <si>
    <t>VALENCIANA (3)</t>
  </si>
  <si>
    <r>
      <t xml:space="preserve">GALICIA </t>
    </r>
    <r>
      <rPr>
        <b/>
        <sz val="10"/>
        <color rgb="FFFF0000"/>
        <rFont val="Aharoni"/>
        <charset val="177"/>
      </rPr>
      <t>SIN DEPORTIVO (10)</t>
    </r>
  </si>
  <si>
    <r>
      <t xml:space="preserve">VALENCIANA </t>
    </r>
    <r>
      <rPr>
        <b/>
        <sz val="10"/>
        <color rgb="FFFF0000"/>
        <rFont val="Aharoni"/>
        <charset val="177"/>
      </rPr>
      <t>SIN DEPORTIVO (2)</t>
    </r>
  </si>
  <si>
    <t>TARIFA CONJUNTA INFORMACIÓN GENERAL (31)</t>
  </si>
  <si>
    <t>Coeficiente</t>
  </si>
  <si>
    <t>TARIFADOR</t>
  </si>
  <si>
    <t>CPM/tarifa</t>
  </si>
  <si>
    <t>COLOR(/pagPar)</t>
  </si>
  <si>
    <t>IMPAR (/PAG)</t>
  </si>
  <si>
    <t>DOMINGO Y FESTIVO</t>
  </si>
  <si>
    <t>PROMEDIO LUNES A SÁBADO</t>
  </si>
  <si>
    <t>PROMEDIO SEMANAL</t>
  </si>
  <si>
    <t>TARIFA CONJUNTA</t>
  </si>
  <si>
    <t>AND</t>
  </si>
  <si>
    <t>AST</t>
  </si>
  <si>
    <t>BAL</t>
  </si>
  <si>
    <t>C-L</t>
  </si>
  <si>
    <t>CAT</t>
  </si>
  <si>
    <t>MUR</t>
  </si>
  <si>
    <t>GAL</t>
  </si>
  <si>
    <t>VAL</t>
  </si>
  <si>
    <t>labor</t>
  </si>
  <si>
    <t>domingo</t>
  </si>
  <si>
    <t>TC</t>
  </si>
  <si>
    <t>CANAR</t>
  </si>
  <si>
    <t>C-L SIN G</t>
  </si>
  <si>
    <t>CAT SIN G</t>
  </si>
  <si>
    <t>GAL SIN D</t>
  </si>
  <si>
    <t>VAL SIN D</t>
  </si>
  <si>
    <t>TC PAGO</t>
  </si>
  <si>
    <t>TC INF. Gral</t>
  </si>
  <si>
    <t>T LIDERES</t>
  </si>
  <si>
    <t>TARIFADOR color</t>
  </si>
  <si>
    <t>CASTILLA-LEÓN SIN GRATUITO (6)</t>
  </si>
  <si>
    <t>CATALUÑA SIN GRATUITO (3)</t>
  </si>
  <si>
    <t>GALICIA SIN DEPORTIVO (10)</t>
  </si>
  <si>
    <t>VALENCIANA SIN DEPORTIVO (2)</t>
  </si>
  <si>
    <t>CASTILLA-LEÓN (3)</t>
  </si>
  <si>
    <r>
      <t xml:space="preserve">CASTILLA-LEÓN </t>
    </r>
    <r>
      <rPr>
        <b/>
        <strike/>
        <sz val="10"/>
        <color rgb="FFFF0000"/>
        <rFont val="Aharoni"/>
        <charset val="177"/>
      </rPr>
      <t>SIN GRATUITO (3)</t>
    </r>
  </si>
  <si>
    <r>
      <t xml:space="preserve">CATALUÑA </t>
    </r>
    <r>
      <rPr>
        <b/>
        <strike/>
        <sz val="10"/>
        <color rgb="FFFF0000"/>
        <rFont val="Aharoni"/>
        <charset val="177"/>
      </rPr>
      <t>SIN GRATUITO (3)</t>
    </r>
  </si>
  <si>
    <t>TARIFA CONJUNTA INFORMACIÓN GENERAL (26)</t>
  </si>
  <si>
    <t>TARIFA LÍDERES (12)</t>
  </si>
  <si>
    <t>DIFUSIÓN</t>
  </si>
  <si>
    <t>CATALUÑA (3)</t>
  </si>
  <si>
    <t>CASTILLA-LEÓN SIN GRATUITO (3)</t>
  </si>
  <si>
    <t>respecto a antes</t>
  </si>
  <si>
    <t>TARIFA CONJUNTA (30)</t>
  </si>
  <si>
    <t>ANDALUCÍA (3)</t>
  </si>
  <si>
    <t>MIÉRCOLES</t>
  </si>
  <si>
    <t>CASTILLA-LEÓN (2)</t>
  </si>
  <si>
    <t>GALICIA (2)</t>
  </si>
  <si>
    <t>TARIFA CONJUNTA (18)</t>
  </si>
  <si>
    <t>TARIFA CONJUNTA INFORMACIÓN GENERAL (17)</t>
  </si>
  <si>
    <t>TARIFA LÍDERES (9)</t>
  </si>
  <si>
    <t xml:space="preserve">LUNES A SÁBADO </t>
  </si>
  <si>
    <t>CASTILLA-LEON</t>
  </si>
  <si>
    <t>C. VALENCIANA</t>
  </si>
  <si>
    <t>LÍDERES</t>
  </si>
  <si>
    <t xml:space="preserve">C á l c u l o   d e   l a s   t a r i f a s   c o n j u n t a s </t>
  </si>
  <si>
    <t>TARIFA CONJUNTA INF. GENERAL</t>
  </si>
  <si>
    <t>C. VALENCIANA INF. GENERAL</t>
  </si>
  <si>
    <t>3er EGM 2017</t>
  </si>
  <si>
    <t>TARIFAS CONJUNTAS PRENSA IBÉRICA 2018</t>
  </si>
  <si>
    <t>DOMINGOS      DOMINGOS   DOMINGOS</t>
  </si>
  <si>
    <t>RECARGO EMPLAZAMIENTO ESPECIAL</t>
  </si>
  <si>
    <t>3º 2018</t>
  </si>
  <si>
    <t>Los soportes en amarillo son diarios asociados a Prensa Ibérica</t>
  </si>
  <si>
    <t>TARIFADOR A MEDIDA PRENSA IBÉRICA 2019</t>
  </si>
  <si>
    <t>3er EGM 2018</t>
  </si>
  <si>
    <t>Jul 17 - Jun 18</t>
  </si>
  <si>
    <t>Soportes en texto rojo indican que son líderes en su región o localidad</t>
  </si>
  <si>
    <t>Precios válidos para dos o más diarios. No incluyen IVA ni IGIC</t>
  </si>
  <si>
    <t>UTLIZACIÓN TARIFADOR</t>
  </si>
  <si>
    <t>Los precios son para tarifas conjuntas a partir de dos periódicos o más. Debes cumplimentar al menos dos periódicos.</t>
  </si>
  <si>
    <t xml:space="preserve">Rellena los campos de "modulos en número, media página, robagrande o página" en función de tus necesidades para elaborar tu presupuesto. </t>
  </si>
  <si>
    <t>Además de presupuesto en la columa "3er EGM 2018" mostramos datos de audiencia.</t>
  </si>
  <si>
    <r>
      <t>Más información contacta con tu comercial o a través del email:</t>
    </r>
    <r>
      <rPr>
        <b/>
        <sz val="10"/>
        <color theme="1"/>
        <rFont val="Arial"/>
        <family val="2"/>
      </rPr>
      <t xml:space="preserve">  info@pi360.es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</si>
</sst>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#,##0.0\ _€"/>
    <numFmt numFmtId="166" formatCode="#,##0.0"/>
    <numFmt numFmtId="167" formatCode="0.0"/>
    <numFmt numFmtId="168" formatCode="0.000"/>
    <numFmt numFmtId="169" formatCode="#,##0\ _€"/>
    <numFmt numFmtId="170" formatCode="#,##0.00\ _€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haroni"/>
      <charset val="177"/>
    </font>
    <font>
      <sz val="12"/>
      <color indexed="8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rgb="FFFF0000"/>
      <name val="Aharoni"/>
      <charset val="177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b/>
      <sz val="24"/>
      <color theme="0"/>
      <name val="Calibri"/>
      <family val="2"/>
      <scheme val="minor"/>
    </font>
    <font>
      <b/>
      <strike/>
      <sz val="10"/>
      <name val="Aharoni"/>
      <charset val="177"/>
    </font>
    <font>
      <b/>
      <strike/>
      <sz val="10"/>
      <color rgb="FFFF0000"/>
      <name val="Aharoni"/>
      <charset val="177"/>
    </font>
    <font>
      <strike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al"/>
      <family val="2"/>
      <charset val="1"/>
    </font>
    <font>
      <sz val="9"/>
      <color theme="0" tint="-0.14999847407452621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3" tint="-0.499984740745262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rgb="FFC00000"/>
      <name val="Arial"/>
      <family val="2"/>
    </font>
    <font>
      <b/>
      <sz val="12"/>
      <color rgb="FFF2F2F2"/>
      <name val="Arial"/>
      <family val="2"/>
    </font>
    <font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E33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rgb="FFFFF4D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6609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6">
    <xf numFmtId="0" fontId="0" fillId="0" borderId="0" xfId="0"/>
    <xf numFmtId="3" fontId="0" fillId="0" borderId="0" xfId="0" applyNumberFormat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6" fillId="5" borderId="15" xfId="0" applyNumberFormat="1" applyFont="1" applyFill="1" applyBorder="1" applyAlignment="1">
      <alignment horizontal="center"/>
    </xf>
    <xf numFmtId="4" fontId="6" fillId="6" borderId="16" xfId="0" applyNumberFormat="1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4" fontId="6" fillId="2" borderId="15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4" fontId="6" fillId="3" borderId="16" xfId="0" applyNumberFormat="1" applyFont="1" applyFill="1" applyBorder="1" applyAlignment="1">
      <alignment horizontal="center"/>
    </xf>
    <xf numFmtId="0" fontId="0" fillId="3" borderId="0" xfId="0" applyFill="1"/>
    <xf numFmtId="166" fontId="0" fillId="0" borderId="0" xfId="0" applyNumberFormat="1"/>
    <xf numFmtId="0" fontId="5" fillId="4" borderId="30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2" fillId="0" borderId="0" xfId="0" applyFont="1"/>
    <xf numFmtId="166" fontId="12" fillId="0" borderId="0" xfId="0" applyNumberFormat="1" applyFont="1"/>
    <xf numFmtId="0" fontId="0" fillId="0" borderId="0" xfId="0" applyAlignment="1">
      <alignment horizontal="center"/>
    </xf>
    <xf numFmtId="0" fontId="7" fillId="0" borderId="18" xfId="0" applyFont="1" applyBorder="1" applyAlignment="1">
      <alignment horizontal="center"/>
    </xf>
    <xf numFmtId="0" fontId="3" fillId="12" borderId="31" xfId="0" applyFont="1" applyFill="1" applyBorder="1" applyAlignment="1">
      <alignment horizontal="left"/>
    </xf>
    <xf numFmtId="0" fontId="3" fillId="12" borderId="15" xfId="0" applyFont="1" applyFill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3" fillId="12" borderId="18" xfId="0" applyFont="1" applyFill="1" applyBorder="1" applyAlignment="1">
      <alignment horizontal="left"/>
    </xf>
    <xf numFmtId="0" fontId="13" fillId="15" borderId="18" xfId="0" applyFont="1" applyFill="1" applyBorder="1" applyAlignment="1">
      <alignment horizontal="left"/>
    </xf>
    <xf numFmtId="0" fontId="13" fillId="12" borderId="26" xfId="0" applyFont="1" applyFill="1" applyBorder="1" applyAlignment="1">
      <alignment horizontal="left" vertical="center"/>
    </xf>
    <xf numFmtId="0" fontId="13" fillId="15" borderId="26" xfId="0" applyFont="1" applyFill="1" applyBorder="1" applyAlignment="1">
      <alignment horizontal="left" vertical="center"/>
    </xf>
    <xf numFmtId="0" fontId="13" fillId="12" borderId="1" xfId="0" applyFont="1" applyFill="1" applyBorder="1" applyAlignment="1">
      <alignment horizontal="left" vertical="center"/>
    </xf>
    <xf numFmtId="0" fontId="13" fillId="15" borderId="1" xfId="0" applyFont="1" applyFill="1" applyBorder="1" applyAlignment="1">
      <alignment horizontal="left" vertical="center"/>
    </xf>
    <xf numFmtId="0" fontId="13" fillId="14" borderId="1" xfId="0" applyFont="1" applyFill="1" applyBorder="1" applyAlignment="1">
      <alignment horizontal="left" vertical="center"/>
    </xf>
    <xf numFmtId="0" fontId="13" fillId="16" borderId="1" xfId="0" applyFont="1" applyFill="1" applyBorder="1" applyAlignment="1">
      <alignment horizontal="left" vertical="center"/>
    </xf>
    <xf numFmtId="0" fontId="17" fillId="18" borderId="28" xfId="0" applyFont="1" applyFill="1" applyBorder="1" applyAlignment="1">
      <alignment horizontal="left" vertical="center"/>
    </xf>
    <xf numFmtId="0" fontId="3" fillId="12" borderId="28" xfId="0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18" fillId="0" borderId="0" xfId="1" applyNumberFormat="1" applyFont="1" applyAlignment="1">
      <alignment horizontal="center"/>
    </xf>
    <xf numFmtId="164" fontId="15" fillId="0" borderId="0" xfId="1" applyNumberFormat="1" applyFont="1" applyAlignment="1">
      <alignment horizontal="center"/>
    </xf>
    <xf numFmtId="0" fontId="0" fillId="13" borderId="0" xfId="0" applyFill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9" fillId="0" borderId="18" xfId="0" applyFont="1" applyBorder="1" applyAlignment="1">
      <alignment horizontal="right"/>
    </xf>
    <xf numFmtId="167" fontId="2" fillId="0" borderId="19" xfId="0" applyNumberFormat="1" applyFont="1" applyBorder="1" applyAlignment="1">
      <alignment horizontal="left"/>
    </xf>
    <xf numFmtId="0" fontId="3" fillId="12" borderId="26" xfId="0" applyFont="1" applyFill="1" applyBorder="1" applyAlignment="1">
      <alignment horizontal="left"/>
    </xf>
    <xf numFmtId="0" fontId="16" fillId="11" borderId="32" xfId="0" applyFont="1" applyFill="1" applyBorder="1" applyAlignment="1">
      <alignment horizontal="right"/>
    </xf>
    <xf numFmtId="1" fontId="0" fillId="3" borderId="0" xfId="0" applyNumberFormat="1" applyFill="1"/>
    <xf numFmtId="3" fontId="12" fillId="0" borderId="0" xfId="0" applyNumberFormat="1" applyFont="1" applyAlignment="1">
      <alignment horizontal="center"/>
    </xf>
    <xf numFmtId="0" fontId="0" fillId="0" borderId="26" xfId="0" applyBorder="1"/>
    <xf numFmtId="2" fontId="0" fillId="0" borderId="5" xfId="0" applyNumberFormat="1" applyBorder="1"/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66" fontId="8" fillId="0" borderId="0" xfId="0" applyNumberFormat="1" applyFont="1"/>
    <xf numFmtId="166" fontId="3" fillId="0" borderId="0" xfId="0" applyNumberFormat="1" applyFont="1"/>
    <xf numFmtId="167" fontId="10" fillId="0" borderId="0" xfId="0" applyNumberFormat="1" applyFont="1"/>
    <xf numFmtId="3" fontId="12" fillId="0" borderId="0" xfId="0" applyNumberFormat="1" applyFont="1"/>
    <xf numFmtId="166" fontId="12" fillId="19" borderId="0" xfId="0" applyNumberFormat="1" applyFont="1" applyFill="1"/>
    <xf numFmtId="3" fontId="12" fillId="19" borderId="0" xfId="0" applyNumberFormat="1" applyFont="1" applyFill="1"/>
    <xf numFmtId="166" fontId="12" fillId="13" borderId="0" xfId="0" applyNumberFormat="1" applyFont="1" applyFill="1"/>
    <xf numFmtId="3" fontId="12" fillId="13" borderId="0" xfId="0" applyNumberFormat="1" applyFont="1" applyFill="1"/>
    <xf numFmtId="166" fontId="0" fillId="13" borderId="0" xfId="0" applyNumberFormat="1" applyFill="1"/>
    <xf numFmtId="3" fontId="0" fillId="13" borderId="0" xfId="0" applyNumberFormat="1" applyFill="1"/>
    <xf numFmtId="167" fontId="0" fillId="10" borderId="0" xfId="0" applyNumberFormat="1" applyFill="1" applyAlignment="1">
      <alignment horizontal="center"/>
    </xf>
    <xf numFmtId="3" fontId="8" fillId="0" borderId="0" xfId="0" applyNumberFormat="1" applyFont="1"/>
    <xf numFmtId="3" fontId="3" fillId="0" borderId="0" xfId="0" applyNumberFormat="1" applyFont="1"/>
    <xf numFmtId="168" fontId="2" fillId="0" borderId="0" xfId="0" applyNumberFormat="1" applyFont="1" applyAlignment="1">
      <alignment horizontal="center"/>
    </xf>
    <xf numFmtId="0" fontId="0" fillId="3" borderId="20" xfId="0" applyFill="1" applyBorder="1"/>
    <xf numFmtId="0" fontId="0" fillId="0" borderId="27" xfId="0" applyBorder="1"/>
    <xf numFmtId="0" fontId="0" fillId="0" borderId="25" xfId="0" applyBorder="1"/>
    <xf numFmtId="0" fontId="0" fillId="0" borderId="28" xfId="0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68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1" fillId="12" borderId="1" xfId="0" applyFont="1" applyFill="1" applyBorder="1" applyAlignment="1">
      <alignment horizontal="left" vertical="center"/>
    </xf>
    <xf numFmtId="167" fontId="23" fillId="0" borderId="0" xfId="0" applyNumberFormat="1" applyFont="1"/>
    <xf numFmtId="0" fontId="21" fillId="14" borderId="1" xfId="0" applyFont="1" applyFill="1" applyBorder="1" applyAlignment="1">
      <alignment horizontal="left" vertical="center"/>
    </xf>
    <xf numFmtId="0" fontId="21" fillId="17" borderId="1" xfId="0" applyFont="1" applyFill="1" applyBorder="1" applyAlignment="1">
      <alignment horizontal="left" vertical="center"/>
    </xf>
    <xf numFmtId="164" fontId="0" fillId="0" borderId="0" xfId="1" applyNumberFormat="1" applyFont="1"/>
    <xf numFmtId="167" fontId="2" fillId="0" borderId="19" xfId="0" applyNumberFormat="1" applyFont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0" fillId="20" borderId="0" xfId="0" applyFill="1"/>
    <xf numFmtId="0" fontId="13" fillId="12" borderId="28" xfId="0" applyFont="1" applyFill="1" applyBorder="1" applyAlignment="1">
      <alignment horizontal="left"/>
    </xf>
    <xf numFmtId="0" fontId="13" fillId="15" borderId="28" xfId="0" applyFont="1" applyFill="1" applyBorder="1" applyAlignment="1">
      <alignment horizontal="left"/>
    </xf>
    <xf numFmtId="0" fontId="13" fillId="14" borderId="26" xfId="0" applyFont="1" applyFill="1" applyBorder="1" applyAlignment="1">
      <alignment horizontal="left" vertical="center"/>
    </xf>
    <xf numFmtId="0" fontId="21" fillId="12" borderId="26" xfId="0" applyFont="1" applyFill="1" applyBorder="1" applyAlignment="1">
      <alignment horizontal="left" vertical="center"/>
    </xf>
    <xf numFmtId="0" fontId="21" fillId="14" borderId="26" xfId="0" applyFont="1" applyFill="1" applyBorder="1" applyAlignment="1">
      <alignment horizontal="left" vertical="center"/>
    </xf>
    <xf numFmtId="0" fontId="13" fillId="16" borderId="26" xfId="0" applyFont="1" applyFill="1" applyBorder="1" applyAlignment="1">
      <alignment horizontal="left" vertical="center"/>
    </xf>
    <xf numFmtId="0" fontId="21" fillId="17" borderId="26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0" fontId="17" fillId="18" borderId="18" xfId="0" applyFont="1" applyFill="1" applyBorder="1" applyAlignment="1">
      <alignment horizontal="left" vertical="center"/>
    </xf>
    <xf numFmtId="3" fontId="0" fillId="0" borderId="13" xfId="0" applyNumberFormat="1" applyBorder="1"/>
    <xf numFmtId="3" fontId="0" fillId="0" borderId="14" xfId="0" applyNumberFormat="1" applyBorder="1"/>
    <xf numFmtId="0" fontId="3" fillId="2" borderId="2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3" fontId="0" fillId="0" borderId="26" xfId="0" applyNumberFormat="1" applyBorder="1"/>
    <xf numFmtId="3" fontId="0" fillId="0" borderId="25" xfId="0" applyNumberFormat="1" applyBorder="1"/>
    <xf numFmtId="3" fontId="0" fillId="0" borderId="27" xfId="0" applyNumberFormat="1" applyBorder="1"/>
    <xf numFmtId="0" fontId="13" fillId="12" borderId="0" xfId="0" applyFont="1" applyFill="1" applyAlignment="1">
      <alignment horizontal="left"/>
    </xf>
    <xf numFmtId="0" fontId="13" fillId="15" borderId="0" xfId="0" applyFont="1" applyFill="1" applyAlignment="1">
      <alignment horizontal="left"/>
    </xf>
    <xf numFmtId="0" fontId="13" fillId="12" borderId="0" xfId="0" applyFont="1" applyFill="1" applyAlignment="1">
      <alignment horizontal="left" vertical="center"/>
    </xf>
    <xf numFmtId="0" fontId="13" fillId="15" borderId="0" xfId="0" applyFont="1" applyFill="1" applyAlignment="1">
      <alignment horizontal="left" vertical="center"/>
    </xf>
    <xf numFmtId="0" fontId="13" fillId="14" borderId="0" xfId="0" applyFont="1" applyFill="1" applyAlignment="1">
      <alignment horizontal="left" vertical="center"/>
    </xf>
    <xf numFmtId="0" fontId="21" fillId="12" borderId="0" xfId="0" applyFont="1" applyFill="1" applyAlignment="1">
      <alignment horizontal="left" vertical="center"/>
    </xf>
    <xf numFmtId="0" fontId="21" fillId="14" borderId="0" xfId="0" applyFont="1" applyFill="1" applyAlignment="1">
      <alignment horizontal="left" vertical="center"/>
    </xf>
    <xf numFmtId="0" fontId="13" fillId="16" borderId="0" xfId="0" applyFont="1" applyFill="1" applyAlignment="1">
      <alignment horizontal="left" vertical="center"/>
    </xf>
    <xf numFmtId="0" fontId="21" fillId="17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 vertical="center"/>
    </xf>
    <xf numFmtId="4" fontId="25" fillId="21" borderId="15" xfId="0" applyNumberFormat="1" applyFont="1" applyFill="1" applyBorder="1" applyAlignment="1">
      <alignment horizontal="center"/>
    </xf>
    <xf numFmtId="4" fontId="25" fillId="22" borderId="16" xfId="0" applyNumberFormat="1" applyFont="1" applyFill="1" applyBorder="1" applyAlignment="1">
      <alignment horizontal="center"/>
    </xf>
    <xf numFmtId="4" fontId="25" fillId="23" borderId="15" xfId="0" applyNumberFormat="1" applyFont="1" applyFill="1" applyBorder="1" applyAlignment="1">
      <alignment horizontal="center"/>
    </xf>
    <xf numFmtId="4" fontId="25" fillId="24" borderId="16" xfId="0" applyNumberFormat="1" applyFont="1" applyFill="1" applyBorder="1" applyAlignment="1">
      <alignment horizontal="center"/>
    </xf>
    <xf numFmtId="4" fontId="25" fillId="21" borderId="16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3" fontId="0" fillId="0" borderId="17" xfId="0" applyNumberFormat="1" applyBorder="1"/>
    <xf numFmtId="3" fontId="0" fillId="0" borderId="20" xfId="0" applyNumberFormat="1" applyBorder="1"/>
    <xf numFmtId="0" fontId="11" fillId="0" borderId="1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3" fillId="12" borderId="3" xfId="0" applyFont="1" applyFill="1" applyBorder="1" applyAlignment="1">
      <alignment horizontal="left"/>
    </xf>
    <xf numFmtId="3" fontId="0" fillId="0" borderId="2" xfId="0" applyNumberFormat="1" applyBorder="1"/>
    <xf numFmtId="3" fontId="0" fillId="0" borderId="6" xfId="0" applyNumberFormat="1" applyBorder="1"/>
    <xf numFmtId="0" fontId="16" fillId="11" borderId="5" xfId="0" applyFont="1" applyFill="1" applyBorder="1" applyAlignment="1">
      <alignment horizontal="right"/>
    </xf>
    <xf numFmtId="166" fontId="8" fillId="0" borderId="3" xfId="0" applyNumberFormat="1" applyFont="1" applyBorder="1"/>
    <xf numFmtId="3" fontId="3" fillId="0" borderId="4" xfId="0" applyNumberFormat="1" applyFont="1" applyBorder="1"/>
    <xf numFmtId="166" fontId="8" fillId="0" borderId="5" xfId="0" applyNumberFormat="1" applyFont="1" applyBorder="1"/>
    <xf numFmtId="166" fontId="3" fillId="0" borderId="20" xfId="0" applyNumberFormat="1" applyFont="1" applyBorder="1"/>
    <xf numFmtId="3" fontId="8" fillId="0" borderId="20" xfId="0" applyNumberFormat="1" applyFont="1" applyBorder="1"/>
    <xf numFmtId="3" fontId="3" fillId="0" borderId="20" xfId="0" applyNumberFormat="1" applyFont="1" applyBorder="1"/>
    <xf numFmtId="3" fontId="3" fillId="0" borderId="6" xfId="0" applyNumberFormat="1" applyFont="1" applyBorder="1"/>
    <xf numFmtId="166" fontId="8" fillId="0" borderId="1" xfId="0" applyNumberFormat="1" applyFont="1" applyBorder="1"/>
    <xf numFmtId="166" fontId="3" fillId="0" borderId="17" xfId="0" applyNumberFormat="1" applyFont="1" applyBorder="1"/>
    <xf numFmtId="3" fontId="8" fillId="0" borderId="17" xfId="0" applyNumberFormat="1" applyFont="1" applyBorder="1"/>
    <xf numFmtId="3" fontId="3" fillId="0" borderId="17" xfId="0" applyNumberFormat="1" applyFont="1" applyBorder="1"/>
    <xf numFmtId="3" fontId="3" fillId="0" borderId="2" xfId="0" applyNumberFormat="1" applyFont="1" applyBorder="1"/>
    <xf numFmtId="167" fontId="26" fillId="0" borderId="0" xfId="0" applyNumberFormat="1" applyFont="1"/>
    <xf numFmtId="167" fontId="27" fillId="0" borderId="0" xfId="0" applyNumberFormat="1" applyFont="1"/>
    <xf numFmtId="166" fontId="8" fillId="0" borderId="37" xfId="0" applyNumberFormat="1" applyFont="1" applyBorder="1"/>
    <xf numFmtId="166" fontId="3" fillId="0" borderId="37" xfId="0" applyNumberFormat="1" applyFont="1" applyBorder="1"/>
    <xf numFmtId="3" fontId="8" fillId="0" borderId="37" xfId="0" applyNumberFormat="1" applyFont="1" applyBorder="1"/>
    <xf numFmtId="3" fontId="3" fillId="0" borderId="37" xfId="0" applyNumberFormat="1" applyFont="1" applyBorder="1"/>
    <xf numFmtId="3" fontId="3" fillId="0" borderId="43" xfId="0" applyNumberFormat="1" applyFont="1" applyBorder="1"/>
    <xf numFmtId="166" fontId="8" fillId="0" borderId="33" xfId="0" applyNumberFormat="1" applyFont="1" applyBorder="1"/>
    <xf numFmtId="166" fontId="3" fillId="0" borderId="33" xfId="0" applyNumberFormat="1" applyFont="1" applyBorder="1"/>
    <xf numFmtId="3" fontId="8" fillId="0" borderId="33" xfId="0" applyNumberFormat="1" applyFont="1" applyBorder="1"/>
    <xf numFmtId="3" fontId="3" fillId="0" borderId="33" xfId="0" applyNumberFormat="1" applyFont="1" applyBorder="1"/>
    <xf numFmtId="3" fontId="3" fillId="0" borderId="34" xfId="0" applyNumberFormat="1" applyFont="1" applyBorder="1"/>
    <xf numFmtId="0" fontId="30" fillId="26" borderId="26" xfId="0" applyFont="1" applyFill="1" applyBorder="1" applyAlignment="1">
      <alignment horizontal="center"/>
    </xf>
    <xf numFmtId="0" fontId="30" fillId="26" borderId="17" xfId="0" applyFont="1" applyFill="1" applyBorder="1" applyAlignment="1">
      <alignment horizontal="center"/>
    </xf>
    <xf numFmtId="0" fontId="30" fillId="26" borderId="0" xfId="0" applyFont="1" applyFill="1"/>
    <xf numFmtId="0" fontId="30" fillId="26" borderId="25" xfId="0" applyFont="1" applyFill="1" applyBorder="1" applyAlignment="1">
      <alignment horizontal="center"/>
    </xf>
    <xf numFmtId="1" fontId="0" fillId="0" borderId="0" xfId="0" applyNumberFormat="1"/>
    <xf numFmtId="0" fontId="11" fillId="0" borderId="31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32" fillId="0" borderId="42" xfId="0" applyFont="1" applyBorder="1" applyAlignment="1">
      <alignment horizontal="right"/>
    </xf>
    <xf numFmtId="0" fontId="32" fillId="0" borderId="36" xfId="0" applyFont="1" applyBorder="1" applyAlignment="1">
      <alignment horizontal="right"/>
    </xf>
    <xf numFmtId="0" fontId="2" fillId="0" borderId="33" xfId="0" applyFont="1" applyBorder="1" applyAlignment="1">
      <alignment horizontal="center" wrapText="1"/>
    </xf>
    <xf numFmtId="170" fontId="31" fillId="9" borderId="0" xfId="0" applyNumberFormat="1" applyFont="1" applyFill="1" applyAlignment="1">
      <alignment horizontal="center"/>
    </xf>
    <xf numFmtId="0" fontId="35" fillId="0" borderId="0" xfId="0" applyFont="1"/>
    <xf numFmtId="0" fontId="31" fillId="0" borderId="18" xfId="0" applyFont="1" applyBorder="1" applyAlignment="1">
      <alignment horizontal="left"/>
    </xf>
    <xf numFmtId="0" fontId="29" fillId="0" borderId="28" xfId="0" applyFont="1" applyBorder="1" applyAlignment="1" applyProtection="1">
      <alignment horizontal="center"/>
      <protection locked="0"/>
    </xf>
    <xf numFmtId="0" fontId="35" fillId="0" borderId="29" xfId="0" applyFont="1" applyBorder="1"/>
    <xf numFmtId="0" fontId="29" fillId="0" borderId="28" xfId="0" applyFont="1" applyBorder="1" applyAlignment="1">
      <alignment horizontal="center"/>
    </xf>
    <xf numFmtId="0" fontId="31" fillId="0" borderId="9" xfId="0" applyFont="1" applyBorder="1" applyAlignment="1">
      <alignment horizontal="left"/>
    </xf>
    <xf numFmtId="0" fontId="35" fillId="0" borderId="17" xfId="0" applyFont="1" applyBorder="1"/>
    <xf numFmtId="165" fontId="35" fillId="0" borderId="0" xfId="0" applyNumberFormat="1" applyFont="1"/>
    <xf numFmtId="0" fontId="31" fillId="0" borderId="45" xfId="0" applyFont="1" applyBorder="1" applyAlignment="1">
      <alignment horizontal="left"/>
    </xf>
    <xf numFmtId="0" fontId="35" fillId="0" borderId="20" xfId="0" applyFont="1" applyBorder="1"/>
    <xf numFmtId="0" fontId="29" fillId="0" borderId="32" xfId="0" applyFont="1" applyBorder="1" applyAlignment="1">
      <alignment horizontal="center"/>
    </xf>
    <xf numFmtId="0" fontId="29" fillId="15" borderId="31" xfId="0" applyFont="1" applyFill="1" applyBorder="1" applyAlignment="1">
      <alignment horizontal="center"/>
    </xf>
    <xf numFmtId="0" fontId="35" fillId="0" borderId="3" xfId="0" applyFont="1" applyBorder="1"/>
    <xf numFmtId="0" fontId="35" fillId="0" borderId="4" xfId="0" applyFont="1" applyBorder="1"/>
    <xf numFmtId="0" fontId="31" fillId="0" borderId="46" xfId="0" applyFont="1" applyBorder="1" applyAlignment="1">
      <alignment horizontal="left"/>
    </xf>
    <xf numFmtId="169" fontId="35" fillId="0" borderId="0" xfId="0" applyNumberFormat="1" applyFont="1"/>
    <xf numFmtId="0" fontId="36" fillId="25" borderId="45" xfId="0" applyFont="1" applyFill="1" applyBorder="1" applyAlignment="1">
      <alignment horizontal="left"/>
    </xf>
    <xf numFmtId="0" fontId="35" fillId="25" borderId="20" xfId="0" applyFont="1" applyFill="1" applyBorder="1"/>
    <xf numFmtId="0" fontId="29" fillId="25" borderId="32" xfId="0" applyFont="1" applyFill="1" applyBorder="1" applyAlignment="1">
      <alignment horizontal="center"/>
    </xf>
    <xf numFmtId="0" fontId="35" fillId="0" borderId="5" xfId="0" applyFont="1" applyBorder="1"/>
    <xf numFmtId="0" fontId="35" fillId="0" borderId="6" xfId="0" applyFont="1" applyBorder="1"/>
    <xf numFmtId="0" fontId="29" fillId="0" borderId="31" xfId="0" applyFont="1" applyBorder="1"/>
    <xf numFmtId="0" fontId="29" fillId="0" borderId="31" xfId="0" applyFont="1" applyBorder="1" applyAlignment="1" applyProtection="1">
      <alignment horizontal="center"/>
      <protection locked="0"/>
    </xf>
    <xf numFmtId="0" fontId="35" fillId="0" borderId="1" xfId="0" applyFont="1" applyBorder="1"/>
    <xf numFmtId="164" fontId="35" fillId="0" borderId="0" xfId="1" applyNumberFormat="1" applyFont="1"/>
    <xf numFmtId="0" fontId="29" fillId="0" borderId="15" xfId="0" applyFont="1" applyBorder="1"/>
    <xf numFmtId="0" fontId="29" fillId="0" borderId="15" xfId="0" applyFont="1" applyBorder="1" applyAlignment="1" applyProtection="1">
      <alignment horizontal="center"/>
      <protection locked="0"/>
    </xf>
    <xf numFmtId="0" fontId="31" fillId="9" borderId="0" xfId="0" applyFont="1" applyFill="1" applyAlignment="1">
      <alignment horizontal="center"/>
    </xf>
    <xf numFmtId="0" fontId="37" fillId="0" borderId="0" xfId="0" applyFont="1"/>
    <xf numFmtId="0" fontId="37" fillId="0" borderId="4" xfId="0" applyFont="1" applyBorder="1"/>
    <xf numFmtId="0" fontId="29" fillId="0" borderId="32" xfId="0" applyFont="1" applyBorder="1"/>
    <xf numFmtId="0" fontId="29" fillId="0" borderId="32" xfId="0" applyFont="1" applyBorder="1" applyAlignment="1" applyProtection="1">
      <alignment horizontal="center"/>
      <protection locked="0"/>
    </xf>
    <xf numFmtId="0" fontId="29" fillId="25" borderId="32" xfId="0" applyFont="1" applyFill="1" applyBorder="1" applyAlignment="1" applyProtection="1">
      <alignment horizontal="center"/>
      <protection locked="0"/>
    </xf>
    <xf numFmtId="0" fontId="39" fillId="0" borderId="18" xfId="0" applyFont="1" applyBorder="1" applyAlignment="1">
      <alignment horizontal="left"/>
    </xf>
    <xf numFmtId="0" fontId="39" fillId="0" borderId="9" xfId="0" applyFont="1" applyBorder="1" applyAlignment="1">
      <alignment horizontal="left"/>
    </xf>
    <xf numFmtId="0" fontId="39" fillId="0" borderId="46" xfId="0" applyFont="1" applyBorder="1" applyAlignment="1">
      <alignment horizontal="left"/>
    </xf>
    <xf numFmtId="0" fontId="39" fillId="0" borderId="45" xfId="0" applyFont="1" applyBorder="1" applyAlignment="1">
      <alignment horizontal="left"/>
    </xf>
    <xf numFmtId="170" fontId="29" fillId="0" borderId="38" xfId="0" applyNumberFormat="1" applyFont="1" applyBorder="1" applyAlignment="1" applyProtection="1">
      <alignment horizontal="center"/>
      <protection hidden="1"/>
    </xf>
    <xf numFmtId="170" fontId="29" fillId="18" borderId="39" xfId="0" applyNumberFormat="1" applyFont="1" applyFill="1" applyBorder="1" applyAlignment="1" applyProtection="1">
      <alignment horizontal="center"/>
      <protection hidden="1"/>
    </xf>
    <xf numFmtId="170" fontId="29" fillId="0" borderId="13" xfId="0" applyNumberFormat="1" applyFont="1" applyBorder="1" applyAlignment="1" applyProtection="1">
      <alignment horizontal="center"/>
      <protection hidden="1"/>
    </xf>
    <xf numFmtId="170" fontId="29" fillId="18" borderId="14" xfId="0" applyNumberFormat="1" applyFont="1" applyFill="1" applyBorder="1" applyAlignment="1" applyProtection="1">
      <alignment horizontal="center"/>
      <protection hidden="1"/>
    </xf>
    <xf numFmtId="9" fontId="40" fillId="27" borderId="24" xfId="0" applyNumberFormat="1" applyFont="1" applyFill="1" applyBorder="1" applyAlignment="1">
      <alignment horizontal="center" vertical="center"/>
    </xf>
    <xf numFmtId="0" fontId="29" fillId="0" borderId="54" xfId="0" applyFont="1" applyBorder="1" applyAlignment="1">
      <alignment horizontal="center"/>
    </xf>
    <xf numFmtId="0" fontId="29" fillId="0" borderId="55" xfId="0" applyFont="1" applyBorder="1" applyAlignment="1">
      <alignment horizontal="center"/>
    </xf>
    <xf numFmtId="0" fontId="35" fillId="0" borderId="0" xfId="0" applyFont="1" applyBorder="1"/>
    <xf numFmtId="0" fontId="29" fillId="0" borderId="31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39" fillId="18" borderId="9" xfId="0" applyFont="1" applyFill="1" applyBorder="1" applyAlignment="1">
      <alignment horizontal="left"/>
    </xf>
    <xf numFmtId="0" fontId="31" fillId="9" borderId="0" xfId="0" applyFont="1" applyFill="1" applyAlignment="1">
      <alignment horizontal="center" vertical="center"/>
    </xf>
    <xf numFmtId="0" fontId="40" fillId="27" borderId="21" xfId="0" applyFont="1" applyFill="1" applyBorder="1" applyAlignment="1">
      <alignment horizontal="left" vertical="center"/>
    </xf>
    <xf numFmtId="0" fontId="40" fillId="27" borderId="22" xfId="0" applyFont="1" applyFill="1" applyBorder="1" applyAlignment="1">
      <alignment horizontal="left" vertical="center"/>
    </xf>
    <xf numFmtId="0" fontId="31" fillId="9" borderId="4" xfId="0" applyFont="1" applyFill="1" applyBorder="1" applyAlignment="1">
      <alignment horizontal="center" vertical="center"/>
    </xf>
    <xf numFmtId="0" fontId="30" fillId="0" borderId="1" xfId="0" applyFont="1" applyBorder="1" applyAlignment="1" applyProtection="1">
      <alignment horizontal="center"/>
      <protection locked="0"/>
    </xf>
    <xf numFmtId="0" fontId="30" fillId="0" borderId="3" xfId="0" applyFont="1" applyBorder="1" applyAlignment="1" applyProtection="1">
      <alignment horizontal="center"/>
      <protection locked="0"/>
    </xf>
    <xf numFmtId="0" fontId="31" fillId="9" borderId="17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/>
    </xf>
    <xf numFmtId="3" fontId="31" fillId="9" borderId="0" xfId="0" applyNumberFormat="1" applyFont="1" applyFill="1" applyAlignment="1">
      <alignment horizontal="center" vertical="center"/>
    </xf>
    <xf numFmtId="0" fontId="38" fillId="26" borderId="17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 vertical="center"/>
    </xf>
    <xf numFmtId="0" fontId="38" fillId="26" borderId="38" xfId="0" applyFont="1" applyFill="1" applyBorder="1" applyAlignment="1">
      <alignment horizontal="center" vertical="center"/>
    </xf>
    <xf numFmtId="0" fontId="38" fillId="26" borderId="39" xfId="0" applyFont="1" applyFill="1" applyBorder="1" applyAlignment="1">
      <alignment horizontal="center" vertical="center"/>
    </xf>
    <xf numFmtId="0" fontId="38" fillId="26" borderId="47" xfId="0" applyFont="1" applyFill="1" applyBorder="1" applyAlignment="1">
      <alignment horizontal="center" vertical="center"/>
    </xf>
    <xf numFmtId="0" fontId="38" fillId="26" borderId="44" xfId="0" applyFont="1" applyFill="1" applyBorder="1" applyAlignment="1">
      <alignment horizontal="center" vertical="center"/>
    </xf>
    <xf numFmtId="0" fontId="30" fillId="26" borderId="26" xfId="0" applyFont="1" applyFill="1" applyBorder="1" applyAlignment="1">
      <alignment horizontal="center" vertical="center"/>
    </xf>
    <xf numFmtId="0" fontId="30" fillId="26" borderId="25" xfId="0" applyFont="1" applyFill="1" applyBorder="1" applyAlignment="1">
      <alignment horizontal="center" vertical="center"/>
    </xf>
    <xf numFmtId="0" fontId="28" fillId="26" borderId="1" xfId="0" applyFont="1" applyFill="1" applyBorder="1" applyAlignment="1">
      <alignment horizontal="center" vertical="center"/>
    </xf>
    <xf numFmtId="0" fontId="28" fillId="26" borderId="17" xfId="0" applyFont="1" applyFill="1" applyBorder="1" applyAlignment="1">
      <alignment horizontal="center" vertical="center"/>
    </xf>
    <xf numFmtId="0" fontId="28" fillId="26" borderId="2" xfId="0" applyFont="1" applyFill="1" applyBorder="1" applyAlignment="1">
      <alignment horizontal="center" vertical="center"/>
    </xf>
    <xf numFmtId="0" fontId="28" fillId="26" borderId="5" xfId="0" applyFont="1" applyFill="1" applyBorder="1" applyAlignment="1">
      <alignment horizontal="center" vertical="center"/>
    </xf>
    <xf numFmtId="0" fontId="28" fillId="26" borderId="20" xfId="0" applyFont="1" applyFill="1" applyBorder="1" applyAlignment="1">
      <alignment horizontal="center" vertical="center"/>
    </xf>
    <xf numFmtId="0" fontId="28" fillId="26" borderId="6" xfId="0" applyFont="1" applyFill="1" applyBorder="1" applyAlignment="1">
      <alignment horizontal="center" vertical="center"/>
    </xf>
    <xf numFmtId="3" fontId="28" fillId="26" borderId="17" xfId="0" applyNumberFormat="1" applyFont="1" applyFill="1" applyBorder="1" applyAlignment="1">
      <alignment horizontal="center" vertical="center"/>
    </xf>
    <xf numFmtId="3" fontId="28" fillId="26" borderId="0" xfId="0" applyNumberFormat="1" applyFont="1" applyFill="1" applyBorder="1" applyAlignment="1">
      <alignment horizontal="center" vertical="center"/>
    </xf>
    <xf numFmtId="3" fontId="28" fillId="26" borderId="20" xfId="0" applyNumberFormat="1" applyFont="1" applyFill="1" applyBorder="1" applyAlignment="1">
      <alignment horizontal="center" vertical="center"/>
    </xf>
    <xf numFmtId="0" fontId="31" fillId="9" borderId="48" xfId="0" applyFont="1" applyFill="1" applyBorder="1" applyAlignment="1">
      <alignment horizontal="center" vertical="center"/>
    </xf>
    <xf numFmtId="0" fontId="31" fillId="9" borderId="52" xfId="0" applyFont="1" applyFill="1" applyBorder="1" applyAlignment="1">
      <alignment horizontal="center" vertical="center"/>
    </xf>
    <xf numFmtId="0" fontId="31" fillId="9" borderId="50" xfId="0" applyFont="1" applyFill="1" applyBorder="1" applyAlignment="1">
      <alignment horizontal="center" vertical="center"/>
    </xf>
    <xf numFmtId="0" fontId="29" fillId="18" borderId="2" xfId="0" applyFont="1" applyFill="1" applyBorder="1" applyAlignment="1">
      <alignment horizontal="center" vertical="center"/>
    </xf>
    <xf numFmtId="0" fontId="29" fillId="18" borderId="4" xfId="0" applyFont="1" applyFill="1" applyBorder="1" applyAlignment="1">
      <alignment horizontal="center" vertical="center"/>
    </xf>
    <xf numFmtId="0" fontId="29" fillId="18" borderId="6" xfId="0" applyFont="1" applyFill="1" applyBorder="1" applyAlignment="1">
      <alignment horizontal="center" vertical="center"/>
    </xf>
    <xf numFmtId="0" fontId="29" fillId="18" borderId="49" xfId="0" applyFont="1" applyFill="1" applyBorder="1" applyAlignment="1">
      <alignment horizontal="center" vertical="center"/>
    </xf>
    <xf numFmtId="0" fontId="29" fillId="18" borderId="53" xfId="0" applyFont="1" applyFill="1" applyBorder="1" applyAlignment="1">
      <alignment horizontal="center" vertical="center"/>
    </xf>
    <xf numFmtId="0" fontId="29" fillId="18" borderId="5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4" fillId="10" borderId="5" xfId="0" applyFont="1" applyFill="1" applyBorder="1" applyAlignment="1">
      <alignment horizontal="center"/>
    </xf>
    <xf numFmtId="0" fontId="34" fillId="10" borderId="20" xfId="0" applyFont="1" applyFill="1" applyBorder="1" applyAlignment="1">
      <alignment horizontal="center"/>
    </xf>
    <xf numFmtId="0" fontId="34" fillId="10" borderId="6" xfId="0" applyFont="1" applyFill="1" applyBorder="1" applyAlignment="1">
      <alignment horizontal="center"/>
    </xf>
    <xf numFmtId="0" fontId="20" fillId="10" borderId="0" xfId="0" applyFont="1" applyFill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29" fillId="18" borderId="29" xfId="0" applyFont="1" applyFill="1" applyBorder="1" applyAlignment="1">
      <alignment horizontal="left"/>
    </xf>
    <xf numFmtId="0" fontId="29" fillId="18" borderId="18" xfId="0" applyFont="1" applyFill="1" applyBorder="1" applyAlignment="1">
      <alignment horizontal="left"/>
    </xf>
    <xf numFmtId="0" fontId="35" fillId="0" borderId="29" xfId="0" applyFont="1" applyBorder="1"/>
    <xf numFmtId="0" fontId="35" fillId="0" borderId="19" xfId="0" applyFont="1" applyBorder="1"/>
    <xf numFmtId="0" fontId="29" fillId="0" borderId="18" xfId="0" applyFont="1" applyBorder="1"/>
    <xf numFmtId="0" fontId="39" fillId="0" borderId="18" xfId="0" applyFont="1" applyBorder="1"/>
    <xf numFmtId="0" fontId="29" fillId="18" borderId="19" xfId="0" applyFont="1" applyFill="1" applyBorder="1" applyAlignment="1">
      <alignment horizontal="left"/>
    </xf>
    <xf numFmtId="0" fontId="41" fillId="0" borderId="0" xfId="0" applyFont="1" applyFill="1"/>
    <xf numFmtId="0" fontId="35" fillId="0" borderId="0" xfId="0" applyFont="1"/>
    <xf numFmtId="0" fontId="29" fillId="0" borderId="0" xfId="0" applyFont="1"/>
    <xf numFmtId="49" fontId="35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F4D1"/>
      <color rgb="FFFF9900"/>
      <color rgb="FF003366"/>
      <color rgb="FFF06438"/>
      <color rgb="FFFFDB69"/>
      <color rgb="FFCCECFF"/>
      <color rgb="FFFF5050"/>
      <color rgb="FF99FF66"/>
      <color rgb="FFFFCE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15447</xdr:colOff>
      <xdr:row>18</xdr:row>
      <xdr:rowOff>46626</xdr:rowOff>
    </xdr:from>
    <xdr:to>
      <xdr:col>11</xdr:col>
      <xdr:colOff>820859</xdr:colOff>
      <xdr:row>25</xdr:row>
      <xdr:rowOff>62286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BECA02-4D25-4721-BCAD-0E1CEEF8C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359" y="1705097"/>
          <a:ext cx="2620765" cy="1416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showGridLines="0" showRowColHeaders="0" tabSelected="1" zoomScale="85" zoomScaleNormal="85" workbookViewId="0">
      <selection activeCell="H6" sqref="H6"/>
    </sheetView>
  </sheetViews>
  <sheetFormatPr baseColWidth="10" defaultColWidth="10.85546875" defaultRowHeight="12.75" x14ac:dyDescent="0.2"/>
  <cols>
    <col min="1" max="1" width="47.140625" style="173" customWidth="1"/>
    <col min="2" max="2" width="13.5703125" style="173" bestFit="1" customWidth="1"/>
    <col min="3" max="3" width="9.140625" style="173" bestFit="1" customWidth="1"/>
    <col min="4" max="4" width="11.7109375" style="173" bestFit="1" customWidth="1"/>
    <col min="5" max="5" width="8.140625" style="173" bestFit="1" customWidth="1"/>
    <col min="6" max="6" width="4.140625" style="173" hidden="1" customWidth="1"/>
    <col min="7" max="7" width="3.85546875" style="173" hidden="1" customWidth="1"/>
    <col min="8" max="8" width="9" style="173" bestFit="1" customWidth="1"/>
    <col min="9" max="9" width="18.7109375" style="173" bestFit="1" customWidth="1"/>
    <col min="10" max="14" width="13.5703125" style="173" customWidth="1"/>
    <col min="15" max="15" width="15.140625" style="173" customWidth="1"/>
    <col min="16" max="16" width="13.5703125" style="173" customWidth="1"/>
    <col min="17" max="17" width="14.42578125" style="173" bestFit="1" customWidth="1"/>
    <col min="18" max="18" width="13.5703125" style="173" customWidth="1"/>
    <col min="19" max="19" width="14.42578125" style="173" bestFit="1" customWidth="1"/>
    <col min="20" max="20" width="10.85546875" style="173"/>
    <col min="21" max="21" width="14" style="173" bestFit="1" customWidth="1"/>
    <col min="22" max="16384" width="10.85546875" style="173"/>
  </cols>
  <sheetData>
    <row r="1" spans="1:21" s="293" customFormat="1" x14ac:dyDescent="0.2"/>
    <row r="2" spans="1:21" s="293" customFormat="1" x14ac:dyDescent="0.2">
      <c r="A2" s="294" t="s">
        <v>144</v>
      </c>
    </row>
    <row r="3" spans="1:21" s="293" customFormat="1" x14ac:dyDescent="0.2">
      <c r="A3" s="293" t="s">
        <v>145</v>
      </c>
    </row>
    <row r="4" spans="1:21" s="293" customFormat="1" x14ac:dyDescent="0.2">
      <c r="A4" s="293" t="s">
        <v>146</v>
      </c>
    </row>
    <row r="5" spans="1:21" s="293" customFormat="1" x14ac:dyDescent="0.2">
      <c r="A5" s="293" t="s">
        <v>147</v>
      </c>
    </row>
    <row r="6" spans="1:21" s="293" customFormat="1" x14ac:dyDescent="0.2">
      <c r="A6" s="295" t="s">
        <v>148</v>
      </c>
    </row>
    <row r="7" spans="1:21" s="293" customFormat="1" ht="13.5" thickBot="1" x14ac:dyDescent="0.25"/>
    <row r="8" spans="1:21" x14ac:dyDescent="0.2">
      <c r="A8" s="225"/>
      <c r="B8" s="162" t="s">
        <v>15</v>
      </c>
      <c r="C8" s="162" t="s">
        <v>11</v>
      </c>
      <c r="D8" s="162" t="s">
        <v>48</v>
      </c>
      <c r="E8" s="236" t="s">
        <v>12</v>
      </c>
      <c r="F8" s="163"/>
      <c r="G8" s="163"/>
      <c r="H8" s="236" t="s">
        <v>20</v>
      </c>
      <c r="I8" s="238" t="s">
        <v>139</v>
      </c>
      <c r="J8" s="239"/>
      <c r="K8" s="239"/>
      <c r="L8" s="239"/>
      <c r="M8" s="239"/>
      <c r="N8" s="239"/>
      <c r="O8" s="239"/>
      <c r="P8" s="239"/>
      <c r="Q8" s="239"/>
      <c r="R8" s="239"/>
      <c r="S8" s="240"/>
    </row>
    <row r="9" spans="1:21" ht="13.5" thickBot="1" x14ac:dyDescent="0.25">
      <c r="A9" s="226"/>
      <c r="B9" s="165" t="s">
        <v>16</v>
      </c>
      <c r="C9" s="165" t="s">
        <v>12</v>
      </c>
      <c r="D9" s="165" t="s">
        <v>17</v>
      </c>
      <c r="E9" s="237"/>
      <c r="F9" s="164"/>
      <c r="G9" s="164"/>
      <c r="H9" s="237"/>
      <c r="I9" s="241"/>
      <c r="J9" s="242"/>
      <c r="K9" s="242"/>
      <c r="L9" s="242"/>
      <c r="M9" s="242"/>
      <c r="N9" s="242"/>
      <c r="O9" s="242"/>
      <c r="P9" s="242"/>
      <c r="Q9" s="242"/>
      <c r="R9" s="242"/>
      <c r="S9" s="243"/>
    </row>
    <row r="10" spans="1:21" ht="13.5" thickBot="1" x14ac:dyDescent="0.25">
      <c r="A10" s="174" t="s">
        <v>42</v>
      </c>
      <c r="B10" s="175"/>
      <c r="C10" s="175"/>
      <c r="D10" s="175"/>
      <c r="E10" s="175"/>
      <c r="F10" s="176">
        <f>SUM(B10:E10)</f>
        <v>0</v>
      </c>
      <c r="G10" s="176" t="str">
        <f>IF(F10&gt;0.1,1,"")</f>
        <v/>
      </c>
      <c r="H10" s="177">
        <f>'tarifas 2019'!AA3</f>
        <v>50</v>
      </c>
      <c r="I10" s="230" t="s">
        <v>140</v>
      </c>
      <c r="J10" s="232" t="s">
        <v>1</v>
      </c>
      <c r="K10" s="233"/>
      <c r="L10" s="232" t="s">
        <v>2</v>
      </c>
      <c r="M10" s="233"/>
      <c r="N10" s="232" t="s">
        <v>45</v>
      </c>
      <c r="O10" s="233"/>
      <c r="P10" s="232" t="s">
        <v>3</v>
      </c>
      <c r="Q10" s="233"/>
      <c r="R10" s="232" t="s">
        <v>18</v>
      </c>
      <c r="S10" s="233"/>
    </row>
    <row r="11" spans="1:21" ht="13.5" thickBot="1" x14ac:dyDescent="0.25">
      <c r="A11" s="206" t="s">
        <v>22</v>
      </c>
      <c r="B11" s="175"/>
      <c r="C11" s="175"/>
      <c r="D11" s="175"/>
      <c r="E11" s="175"/>
      <c r="F11" s="176">
        <f t="shared" ref="F11:F27" si="0">SUM(B11:E11)</f>
        <v>0</v>
      </c>
      <c r="G11" s="176" t="str">
        <f t="shared" ref="G11:G25" si="1">IF(F11&gt;0.1,1,"")</f>
        <v/>
      </c>
      <c r="H11" s="177">
        <f>'tarifas 2019'!AA4</f>
        <v>50</v>
      </c>
      <c r="I11" s="231"/>
      <c r="J11" s="234"/>
      <c r="K11" s="235"/>
      <c r="L11" s="234"/>
      <c r="M11" s="235"/>
      <c r="N11" s="234"/>
      <c r="O11" s="235"/>
      <c r="P11" s="234"/>
      <c r="Q11" s="235"/>
      <c r="R11" s="234"/>
      <c r="S11" s="235"/>
    </row>
    <row r="12" spans="1:21" x14ac:dyDescent="0.2">
      <c r="A12" s="178" t="s">
        <v>25</v>
      </c>
      <c r="B12" s="195"/>
      <c r="C12" s="195"/>
      <c r="D12" s="195"/>
      <c r="E12" s="195"/>
      <c r="F12" s="179">
        <f t="shared" si="0"/>
        <v>0</v>
      </c>
      <c r="G12" s="179" t="str">
        <f t="shared" si="1"/>
        <v/>
      </c>
      <c r="H12" s="218">
        <f>'tarifas 2019'!AA5</f>
        <v>50</v>
      </c>
      <c r="I12" s="215" t="s">
        <v>50</v>
      </c>
      <c r="J12" s="210">
        <f>IF(G28&gt;1,ROUND(SUMPRODUCT(B$10:B$27,'tarifas 2019'!AG297:AG314),0)*0.99,ROUND(SUMPRODUCT(B$10:B$27,'tarifas 2019'!AG297:AG314),0))</f>
        <v>0</v>
      </c>
      <c r="K12" s="211">
        <f>IF(G28&gt;1,(ROUND(SUMPRODUCT(B10:B27,'tarifas 2019'!AH297:AH314),0)*0.99),ROUND(SUMPRODUCT(B10:B27,'tarifas 2019'!AH297:AH314),0))</f>
        <v>0</v>
      </c>
      <c r="L12" s="210">
        <f>IF(G28&gt;1,(ROUND(SUMPRODUCT(C10:C27,'tarifas 2019'!AI297:AI314),0)*0.99),ROUND(SUMPRODUCT(C10:C27,'tarifas 2019'!AI297:AI314),0))</f>
        <v>0</v>
      </c>
      <c r="M12" s="211">
        <f>IF(G28&gt;1,(ROUND(SUMPRODUCT(C10:C27,'tarifas 2019'!AJ297:AJ314),0)*0.99),ROUND(SUMPRODUCT(C10:C27,'tarifas 2019'!AJ297:AJ314),0))</f>
        <v>0</v>
      </c>
      <c r="N12" s="210">
        <f>IF(G28&gt;1,(ROUND(SUMPRODUCT($D10:$D27,'tarifas 2019'!AK297:AK314),0)*0.99),ROUND(SUMPRODUCT($D10:$D27,'tarifas 2019'!AK297:AK314),0))</f>
        <v>0</v>
      </c>
      <c r="O12" s="211">
        <f>IF(G28&gt;1,(ROUND(SUMPRODUCT($D10:$D27,'tarifas 2019'!AL297:AL314),0)*0.99),ROUND(SUMPRODUCT($D10:$D27,'tarifas 2019'!AL297:AL314),0))</f>
        <v>0</v>
      </c>
      <c r="P12" s="210">
        <f>IF(G28&gt;1,(ROUND(SUMPRODUCT($E10:$E27,'tarifas 2019'!AM297:AM314),0)*0.99),ROUND(SUMPRODUCT($E10:$E27,'tarifas 2019'!AM297:AM314),0))</f>
        <v>0</v>
      </c>
      <c r="Q12" s="211">
        <f>IF(G28&gt;1,(ROUND(SUMPRODUCT($E10:$E27,'tarifas 2019'!AN297:AN314),0)*0.99),ROUND(SUMPRODUCT($E10:$E27,'tarifas 2019'!AN297:AN314),0))</f>
        <v>0</v>
      </c>
      <c r="R12" s="210">
        <f>J12+L12+N12+P12</f>
        <v>0</v>
      </c>
      <c r="S12" s="211">
        <f>K12+M12+O12+Q12</f>
        <v>0</v>
      </c>
      <c r="T12" s="180"/>
      <c r="U12" s="180"/>
    </row>
    <row r="13" spans="1:21" ht="13.5" thickBot="1" x14ac:dyDescent="0.25">
      <c r="A13" s="181" t="s">
        <v>27</v>
      </c>
      <c r="B13" s="204"/>
      <c r="C13" s="204"/>
      <c r="D13" s="204"/>
      <c r="E13" s="204"/>
      <c r="F13" s="182">
        <f t="shared" si="0"/>
        <v>0</v>
      </c>
      <c r="G13" s="182" t="str">
        <f t="shared" si="1"/>
        <v/>
      </c>
      <c r="H13" s="183">
        <f>'tarifas 2019'!AA6</f>
        <v>50</v>
      </c>
      <c r="I13" s="216" t="s">
        <v>51</v>
      </c>
      <c r="J13" s="212">
        <f>IF(G28&gt;1,(ROUND(SUMPRODUCT(B10:B27,'tarifas 2019'!AG255:AG272),0)*0.99),ROUND(SUMPRODUCT(B10:B27,'tarifas 2019'!AG255:AG272),0))</f>
        <v>0</v>
      </c>
      <c r="K13" s="213">
        <f>IF(G28&gt;1,(ROUND(SUMPRODUCT(B10:B27,'tarifas 2019'!AH255:AH272),0)*0.99),ROUND(SUMPRODUCT(B10:B27,'tarifas 2019'!AH255:AH272),0))</f>
        <v>0</v>
      </c>
      <c r="L13" s="212">
        <f>IF(G28&gt;1,(ROUND(SUMPRODUCT(C10:C27,'tarifas 2019'!AI255:AI272),0)*0.99),ROUND(SUMPRODUCT(C10:C27,'tarifas 2019'!AI255:AI272),0))</f>
        <v>0</v>
      </c>
      <c r="M13" s="213">
        <f>IF(G28&gt;1,(ROUND(SUMPRODUCT(C10:C27,'tarifas 2019'!AJ255:AJ272),0)*0.99),ROUND(SUMPRODUCT(C10:C27,'tarifas 2019'!AJ255:AJ272),0))</f>
        <v>0</v>
      </c>
      <c r="N13" s="212">
        <f>IF(G28&gt;1,(ROUND(SUMPRODUCT($D10:$D27,'tarifas 2019'!AK255:AK272),0)*0.99),ROUND(SUMPRODUCT($D10:$D27,'tarifas 2019'!AK255:AK272),0))</f>
        <v>0</v>
      </c>
      <c r="O13" s="213">
        <f>IF(G28&gt;1,(ROUND(SUMPRODUCT($D10:$D27,'tarifas 2019'!AL255:AL272),0)*0.99),ROUND(SUMPRODUCT($D10:$D27,'tarifas 2019'!AL255:AL272),0))</f>
        <v>0</v>
      </c>
      <c r="P13" s="212">
        <f>IF(G28&gt;1,(ROUND(SUMPRODUCT($E10:$E27,'tarifas 2019'!AM255:AM272),0)*0.99),ROUND(SUMPRODUCT($E10:$E27,'tarifas 2019'!AM255:AM272),0))</f>
        <v>0</v>
      </c>
      <c r="Q13" s="213">
        <f>IF(G28&gt;1,(ROUND(SUMPRODUCT(E10:E27,'tarifas 2019'!AN255:AN272),0)*0.99),ROUND(SUMPRODUCT(E10:E27,'tarifas 2019'!AN255:AN272),0))</f>
        <v>0</v>
      </c>
      <c r="R13" s="212">
        <f>J13+L13+N13+P13</f>
        <v>0</v>
      </c>
      <c r="S13" s="213">
        <f>K13+M13+O13+Q13</f>
        <v>0</v>
      </c>
      <c r="T13" s="180"/>
      <c r="U13" s="180"/>
    </row>
    <row r="14" spans="1:21" ht="13.5" thickBot="1" x14ac:dyDescent="0.25">
      <c r="A14" s="207" t="s">
        <v>31</v>
      </c>
      <c r="B14" s="195"/>
      <c r="C14" s="195"/>
      <c r="D14" s="195"/>
      <c r="E14" s="195"/>
      <c r="F14" s="179">
        <f t="shared" si="0"/>
        <v>0</v>
      </c>
      <c r="G14" s="179" t="str">
        <f t="shared" si="1"/>
        <v/>
      </c>
      <c r="H14" s="184">
        <f>'tarifas 2019'!AA7</f>
        <v>40</v>
      </c>
      <c r="T14" s="180"/>
      <c r="U14" s="180"/>
    </row>
    <row r="15" spans="1:21" ht="13.5" thickBot="1" x14ac:dyDescent="0.25">
      <c r="A15" s="208" t="s">
        <v>24</v>
      </c>
      <c r="B15" s="199"/>
      <c r="C15" s="199"/>
      <c r="D15" s="199"/>
      <c r="E15" s="199"/>
      <c r="F15" s="217">
        <f t="shared" si="0"/>
        <v>0</v>
      </c>
      <c r="G15" s="217" t="str">
        <f t="shared" si="1"/>
        <v/>
      </c>
      <c r="H15" s="219">
        <f>'tarifas 2019'!AA8</f>
        <v>50</v>
      </c>
      <c r="I15" s="244">
        <f>SUMPRODUCT(G10:G27,'tarifas 2019'!B297:B314)</f>
        <v>0</v>
      </c>
      <c r="J15" s="247" t="s">
        <v>52</v>
      </c>
      <c r="K15" s="253" t="s">
        <v>19</v>
      </c>
      <c r="L15" s="247" t="s">
        <v>52</v>
      </c>
      <c r="M15" s="253" t="s">
        <v>19</v>
      </c>
      <c r="N15" s="247" t="s">
        <v>52</v>
      </c>
      <c r="O15" s="253" t="s">
        <v>19</v>
      </c>
      <c r="P15" s="247" t="s">
        <v>52</v>
      </c>
      <c r="Q15" s="253" t="s">
        <v>19</v>
      </c>
      <c r="R15" s="247" t="s">
        <v>52</v>
      </c>
      <c r="S15" s="250" t="s">
        <v>19</v>
      </c>
      <c r="T15" s="180"/>
      <c r="U15" s="180"/>
    </row>
    <row r="16" spans="1:21" ht="13.5" hidden="1" thickBot="1" x14ac:dyDescent="0.25">
      <c r="A16" s="181"/>
      <c r="B16" s="204"/>
      <c r="C16" s="204"/>
      <c r="D16" s="204"/>
      <c r="E16" s="204"/>
      <c r="F16" s="182">
        <f t="shared" si="0"/>
        <v>0</v>
      </c>
      <c r="G16" s="182" t="str">
        <f t="shared" si="1"/>
        <v/>
      </c>
      <c r="H16" s="183">
        <v>40</v>
      </c>
      <c r="I16" s="245"/>
      <c r="J16" s="248"/>
      <c r="K16" s="254"/>
      <c r="L16" s="248"/>
      <c r="M16" s="254"/>
      <c r="N16" s="248"/>
      <c r="O16" s="254"/>
      <c r="P16" s="248"/>
      <c r="Q16" s="254"/>
      <c r="R16" s="248"/>
      <c r="S16" s="251"/>
      <c r="T16" s="180"/>
      <c r="U16" s="180"/>
    </row>
    <row r="17" spans="1:22" ht="13.5" thickBot="1" x14ac:dyDescent="0.25">
      <c r="A17" s="220" t="s">
        <v>39</v>
      </c>
      <c r="B17" s="195"/>
      <c r="C17" s="195"/>
      <c r="D17" s="195"/>
      <c r="E17" s="195"/>
      <c r="F17" s="179">
        <f t="shared" si="0"/>
        <v>0</v>
      </c>
      <c r="G17" s="179" t="str">
        <f t="shared" si="1"/>
        <v/>
      </c>
      <c r="H17" s="184">
        <f>'tarifas 2019'!AA10</f>
        <v>40</v>
      </c>
      <c r="I17" s="246"/>
      <c r="J17" s="249"/>
      <c r="K17" s="255"/>
      <c r="L17" s="249"/>
      <c r="M17" s="255"/>
      <c r="N17" s="249"/>
      <c r="O17" s="255"/>
      <c r="P17" s="249"/>
      <c r="Q17" s="255"/>
      <c r="R17" s="249"/>
      <c r="S17" s="252"/>
      <c r="T17" s="180"/>
      <c r="U17" s="180"/>
    </row>
    <row r="18" spans="1:22" ht="13.5" thickBot="1" x14ac:dyDescent="0.25">
      <c r="A18" s="209" t="s">
        <v>41</v>
      </c>
      <c r="B18" s="204"/>
      <c r="C18" s="204"/>
      <c r="D18" s="204"/>
      <c r="E18" s="204"/>
      <c r="F18" s="182">
        <f t="shared" si="0"/>
        <v>0</v>
      </c>
      <c r="G18" s="182" t="str">
        <f t="shared" si="1"/>
        <v/>
      </c>
      <c r="H18" s="183">
        <f>'tarifas 2019'!AA11</f>
        <v>50</v>
      </c>
      <c r="I18" s="217"/>
      <c r="S18" s="186"/>
      <c r="T18" s="180"/>
      <c r="U18" s="180"/>
    </row>
    <row r="19" spans="1:22" ht="16.5" thickBot="1" x14ac:dyDescent="0.3">
      <c r="A19" s="220" t="s">
        <v>49</v>
      </c>
      <c r="B19" s="195"/>
      <c r="C19" s="195"/>
      <c r="D19" s="195"/>
      <c r="E19" s="195"/>
      <c r="F19" s="179">
        <f t="shared" si="0"/>
        <v>0</v>
      </c>
      <c r="G19" s="179" t="str">
        <f t="shared" si="1"/>
        <v/>
      </c>
      <c r="H19" s="184">
        <f>'tarifas 2019'!AA12</f>
        <v>40</v>
      </c>
      <c r="I19"/>
      <c r="J19"/>
      <c r="K19"/>
      <c r="L19"/>
      <c r="M19"/>
      <c r="O19" s="222" t="s">
        <v>136</v>
      </c>
      <c r="P19" s="223"/>
      <c r="Q19" s="223"/>
      <c r="R19" s="223"/>
      <c r="S19" s="214">
        <v>0.25</v>
      </c>
      <c r="T19" s="180"/>
      <c r="U19" s="180"/>
    </row>
    <row r="20" spans="1:22" ht="15.75" thickBot="1" x14ac:dyDescent="0.3">
      <c r="A20" s="187" t="s">
        <v>30</v>
      </c>
      <c r="B20" s="199"/>
      <c r="C20" s="199"/>
      <c r="D20" s="199"/>
      <c r="E20" s="199"/>
      <c r="F20" s="217">
        <f t="shared" si="0"/>
        <v>0</v>
      </c>
      <c r="G20" s="217" t="str">
        <f t="shared" si="1"/>
        <v/>
      </c>
      <c r="H20" s="219">
        <f>'tarifas 2019'!AA13</f>
        <v>50</v>
      </c>
      <c r="I20"/>
      <c r="J20"/>
      <c r="K20"/>
      <c r="L20"/>
      <c r="M20"/>
      <c r="O20" s="286" t="s">
        <v>138</v>
      </c>
      <c r="P20" s="285"/>
      <c r="Q20" s="285"/>
      <c r="R20" s="285"/>
      <c r="S20" s="291"/>
      <c r="T20" s="180"/>
      <c r="U20" s="180"/>
    </row>
    <row r="21" spans="1:22" ht="15.75" thickBot="1" x14ac:dyDescent="0.3">
      <c r="A21" s="181" t="s">
        <v>40</v>
      </c>
      <c r="B21" s="204"/>
      <c r="C21" s="204"/>
      <c r="D21" s="204"/>
      <c r="E21" s="204"/>
      <c r="F21" s="182">
        <f t="shared" si="0"/>
        <v>0</v>
      </c>
      <c r="G21" s="182" t="str">
        <f t="shared" si="1"/>
        <v/>
      </c>
      <c r="H21" s="183">
        <f>'tarifas 2019'!AA14</f>
        <v>50</v>
      </c>
      <c r="I21"/>
      <c r="J21"/>
      <c r="K21"/>
      <c r="L21"/>
      <c r="M21"/>
      <c r="O21" s="290" t="s">
        <v>142</v>
      </c>
      <c r="P21" s="287"/>
      <c r="Q21" s="287"/>
      <c r="R21" s="287"/>
      <c r="S21" s="288"/>
      <c r="T21" s="180"/>
      <c r="U21" s="180"/>
    </row>
    <row r="22" spans="1:22" ht="15.75" thickBot="1" x14ac:dyDescent="0.3">
      <c r="A22" s="174" t="s">
        <v>26</v>
      </c>
      <c r="B22" s="175"/>
      <c r="C22" s="175"/>
      <c r="D22" s="175"/>
      <c r="E22" s="175"/>
      <c r="F22" s="176">
        <f t="shared" si="0"/>
        <v>0</v>
      </c>
      <c r="G22" s="176" t="str">
        <f t="shared" si="1"/>
        <v/>
      </c>
      <c r="H22" s="177">
        <f>'tarifas 2019'!AA15</f>
        <v>50</v>
      </c>
      <c r="I22"/>
      <c r="J22"/>
      <c r="K22"/>
      <c r="L22"/>
      <c r="M22"/>
      <c r="N22"/>
      <c r="O22" s="289" t="s">
        <v>143</v>
      </c>
      <c r="P22" s="287"/>
      <c r="Q22" s="287"/>
      <c r="R22" s="287"/>
      <c r="S22" s="288"/>
      <c r="T22" s="180"/>
      <c r="U22" s="180"/>
    </row>
    <row r="23" spans="1:22" ht="15" x14ac:dyDescent="0.25">
      <c r="A23" s="207" t="s">
        <v>23</v>
      </c>
      <c r="B23" s="195"/>
      <c r="C23" s="195"/>
      <c r="D23" s="195"/>
      <c r="E23" s="195"/>
      <c r="F23" s="179">
        <f t="shared" si="0"/>
        <v>0</v>
      </c>
      <c r="G23" s="179" t="str">
        <f t="shared" si="1"/>
        <v/>
      </c>
      <c r="H23" s="218">
        <f>'tarifas 2019'!AA16</f>
        <v>50</v>
      </c>
      <c r="I23"/>
      <c r="J23"/>
      <c r="K23"/>
      <c r="L23"/>
      <c r="M23"/>
      <c r="N23"/>
      <c r="O23"/>
      <c r="S23" s="186"/>
      <c r="T23" s="188"/>
    </row>
    <row r="24" spans="1:22" ht="15.75" thickBot="1" x14ac:dyDescent="0.3">
      <c r="A24" s="181" t="s">
        <v>29</v>
      </c>
      <c r="B24" s="204"/>
      <c r="C24" s="204"/>
      <c r="D24" s="204"/>
      <c r="E24" s="204"/>
      <c r="F24" s="182">
        <f t="shared" si="0"/>
        <v>0</v>
      </c>
      <c r="G24" s="182" t="str">
        <f t="shared" si="1"/>
        <v/>
      </c>
      <c r="H24" s="183">
        <f>'tarifas 2019'!AA17</f>
        <v>50</v>
      </c>
      <c r="I24"/>
      <c r="J24"/>
      <c r="K24"/>
      <c r="L24"/>
      <c r="M24"/>
      <c r="N24"/>
      <c r="O24"/>
      <c r="S24" s="186"/>
      <c r="T24" s="188"/>
    </row>
    <row r="25" spans="1:22" ht="15" x14ac:dyDescent="0.25">
      <c r="A25" s="207" t="s">
        <v>37</v>
      </c>
      <c r="B25" s="195"/>
      <c r="C25" s="195"/>
      <c r="D25" s="195"/>
      <c r="E25" s="195"/>
      <c r="F25" s="179">
        <f t="shared" si="0"/>
        <v>0</v>
      </c>
      <c r="G25" s="179" t="str">
        <f t="shared" si="1"/>
        <v/>
      </c>
      <c r="H25" s="218">
        <f>'tarifas 2019'!AA18</f>
        <v>50</v>
      </c>
      <c r="I25"/>
      <c r="J25"/>
      <c r="K25"/>
      <c r="L25"/>
      <c r="M25"/>
      <c r="N25"/>
      <c r="O25"/>
      <c r="S25" s="186"/>
      <c r="T25" s="188"/>
    </row>
    <row r="26" spans="1:22" ht="15" x14ac:dyDescent="0.25">
      <c r="A26" s="208" t="s">
        <v>38</v>
      </c>
      <c r="B26" s="199"/>
      <c r="C26" s="199"/>
      <c r="D26" s="199"/>
      <c r="E26" s="199"/>
      <c r="F26" s="217">
        <f t="shared" si="0"/>
        <v>0</v>
      </c>
      <c r="G26" s="217" t="str">
        <f>IF(F26&gt;0.1,1,"")</f>
        <v/>
      </c>
      <c r="H26" s="219">
        <f>'tarifas 2019'!AA19</f>
        <v>50</v>
      </c>
      <c r="I26"/>
      <c r="J26"/>
      <c r="K26"/>
      <c r="L26"/>
      <c r="M26"/>
      <c r="N26"/>
      <c r="O26"/>
      <c r="S26" s="186"/>
      <c r="T26" s="188"/>
    </row>
    <row r="27" spans="1:22" ht="13.5" thickBot="1" x14ac:dyDescent="0.25">
      <c r="A27" s="189" t="s">
        <v>43</v>
      </c>
      <c r="B27" s="205"/>
      <c r="C27" s="205"/>
      <c r="D27" s="205"/>
      <c r="E27" s="205"/>
      <c r="F27" s="190">
        <f t="shared" si="0"/>
        <v>0</v>
      </c>
      <c r="G27" s="190" t="str">
        <f>IF(F27&gt;0.1,1,"")</f>
        <v/>
      </c>
      <c r="H27" s="191">
        <f>'tarifas 2019'!AA20</f>
        <v>50</v>
      </c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93"/>
      <c r="T27" s="188"/>
    </row>
    <row r="28" spans="1:22" x14ac:dyDescent="0.2">
      <c r="G28" s="173">
        <f>SUM(G10:G27)</f>
        <v>0</v>
      </c>
    </row>
    <row r="29" spans="1:22" ht="13.5" hidden="1" thickBot="1" x14ac:dyDescent="0.25"/>
    <row r="30" spans="1:22" hidden="1" x14ac:dyDescent="0.2">
      <c r="A30" s="194" t="s">
        <v>84</v>
      </c>
      <c r="B30" s="195"/>
      <c r="C30" s="196"/>
      <c r="D30" s="179"/>
      <c r="E30" s="179"/>
      <c r="F30" s="179"/>
      <c r="G30" s="179"/>
      <c r="H30" s="179"/>
      <c r="I30" s="227" t="s">
        <v>134</v>
      </c>
      <c r="J30" s="227"/>
      <c r="K30" s="227"/>
      <c r="L30" s="227"/>
      <c r="M30" s="227"/>
      <c r="N30" s="227"/>
      <c r="O30" s="227"/>
      <c r="P30" s="227"/>
      <c r="Q30" s="227"/>
      <c r="R30" s="227"/>
      <c r="S30" s="228"/>
      <c r="V30" s="197"/>
    </row>
    <row r="31" spans="1:22" hidden="1" x14ac:dyDescent="0.2">
      <c r="A31" s="198" t="s">
        <v>131</v>
      </c>
      <c r="B31" s="199"/>
      <c r="C31" s="185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4"/>
    </row>
    <row r="32" spans="1:22" hidden="1" x14ac:dyDescent="0.2">
      <c r="A32" s="198" t="s">
        <v>129</v>
      </c>
      <c r="B32" s="199"/>
      <c r="C32" s="185"/>
      <c r="I32" s="221" t="s">
        <v>133</v>
      </c>
      <c r="J32" s="221" t="s">
        <v>1</v>
      </c>
      <c r="K32" s="221"/>
      <c r="L32" s="221" t="s">
        <v>2</v>
      </c>
      <c r="M32" s="221"/>
      <c r="N32" s="221" t="s">
        <v>45</v>
      </c>
      <c r="O32" s="221"/>
      <c r="P32" s="221" t="s">
        <v>3</v>
      </c>
      <c r="Q32" s="221"/>
      <c r="R32" s="221" t="str">
        <f>'tarifas 2019'!AQ397</f>
        <v/>
      </c>
      <c r="S32" s="224"/>
    </row>
    <row r="33" spans="1:19" hidden="1" x14ac:dyDescent="0.2">
      <c r="A33" s="198" t="s">
        <v>32</v>
      </c>
      <c r="B33" s="199"/>
      <c r="C33" s="185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4"/>
    </row>
    <row r="34" spans="1:19" hidden="1" x14ac:dyDescent="0.2">
      <c r="A34" s="198" t="s">
        <v>35</v>
      </c>
      <c r="B34" s="199"/>
      <c r="C34" s="185"/>
      <c r="I34" s="200" t="s">
        <v>50</v>
      </c>
      <c r="J34" s="172" t="str">
        <f>'tarifas 2019'!AG379</f>
        <v/>
      </c>
      <c r="K34" s="172" t="str">
        <f>'tarifas 2019'!AH379</f>
        <v/>
      </c>
      <c r="L34" s="172" t="str">
        <f>'tarifas 2019'!AI379</f>
        <v/>
      </c>
      <c r="M34" s="172" t="str">
        <f>'tarifas 2019'!AJ379</f>
        <v/>
      </c>
      <c r="N34" s="172" t="str">
        <f>'tarifas 2019'!AK379</f>
        <v/>
      </c>
      <c r="O34" s="172" t="str">
        <f>'tarifas 2019'!AL379</f>
        <v/>
      </c>
      <c r="P34" s="172" t="str">
        <f>'tarifas 2019'!AM379</f>
        <v/>
      </c>
      <c r="Q34" s="172" t="str">
        <f>'tarifas 2019'!AN379</f>
        <v/>
      </c>
      <c r="R34" s="221" t="s">
        <v>21</v>
      </c>
      <c r="S34" s="224"/>
    </row>
    <row r="35" spans="1:19" hidden="1" x14ac:dyDescent="0.2">
      <c r="A35" s="198" t="s">
        <v>34</v>
      </c>
      <c r="B35" s="199"/>
      <c r="C35" s="185"/>
      <c r="I35" s="200" t="s">
        <v>51</v>
      </c>
      <c r="J35" s="172" t="str">
        <f>'tarifas 2019'!AG380</f>
        <v/>
      </c>
      <c r="K35" s="172" t="str">
        <f>'tarifas 2019'!AH380</f>
        <v/>
      </c>
      <c r="L35" s="172" t="str">
        <f>'tarifas 2019'!AI380</f>
        <v/>
      </c>
      <c r="M35" s="172" t="str">
        <f>'tarifas 2019'!AJ380</f>
        <v/>
      </c>
      <c r="N35" s="172" t="str">
        <f>'tarifas 2019'!AK380</f>
        <v/>
      </c>
      <c r="O35" s="172" t="str">
        <f>'tarifas 2019'!AL380</f>
        <v/>
      </c>
      <c r="P35" s="172" t="str">
        <f>'tarifas 2019'!AM380</f>
        <v/>
      </c>
      <c r="Q35" s="172" t="str">
        <f>'tarifas 2019'!AN380</f>
        <v/>
      </c>
      <c r="R35" s="221"/>
      <c r="S35" s="224"/>
    </row>
    <row r="36" spans="1:19" hidden="1" x14ac:dyDescent="0.2">
      <c r="A36" s="198" t="s">
        <v>127</v>
      </c>
      <c r="B36" s="199"/>
      <c r="C36" s="185"/>
      <c r="I36" s="229">
        <f>+'tarifas 2019'!$AT$397</f>
        <v>0</v>
      </c>
      <c r="J36" s="221" t="s">
        <v>52</v>
      </c>
      <c r="K36" s="221" t="s">
        <v>19</v>
      </c>
      <c r="L36" s="221" t="s">
        <v>52</v>
      </c>
      <c r="M36" s="221" t="s">
        <v>19</v>
      </c>
      <c r="N36" s="221" t="s">
        <v>52</v>
      </c>
      <c r="O36" s="221" t="s">
        <v>19</v>
      </c>
      <c r="P36" s="221" t="s">
        <v>52</v>
      </c>
      <c r="Q36" s="221" t="s">
        <v>19</v>
      </c>
      <c r="R36" s="221"/>
      <c r="S36" s="224"/>
    </row>
    <row r="37" spans="1:19" hidden="1" x14ac:dyDescent="0.2">
      <c r="A37" s="198" t="s">
        <v>36</v>
      </c>
      <c r="B37" s="199"/>
      <c r="C37" s="185"/>
      <c r="I37" s="229"/>
      <c r="J37" s="221"/>
      <c r="K37" s="221"/>
      <c r="L37" s="221"/>
      <c r="M37" s="221"/>
      <c r="N37" s="221"/>
      <c r="O37" s="221"/>
      <c r="P37" s="221"/>
      <c r="Q37" s="221"/>
      <c r="R37" s="221"/>
      <c r="S37" s="224"/>
    </row>
    <row r="38" spans="1:19" hidden="1" x14ac:dyDescent="0.2">
      <c r="A38" s="198" t="s">
        <v>33</v>
      </c>
      <c r="B38" s="199"/>
      <c r="C38" s="185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2"/>
    </row>
    <row r="39" spans="1:19" hidden="1" x14ac:dyDescent="0.2">
      <c r="A39" s="198" t="s">
        <v>128</v>
      </c>
      <c r="B39" s="199"/>
      <c r="C39" s="185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2"/>
    </row>
    <row r="40" spans="1:19" ht="13.5" hidden="1" thickBot="1" x14ac:dyDescent="0.25">
      <c r="A40" s="203" t="s">
        <v>132</v>
      </c>
      <c r="B40" s="204"/>
      <c r="C40" s="19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93"/>
    </row>
    <row r="41" spans="1:19" hidden="1" x14ac:dyDescent="0.2"/>
    <row r="42" spans="1:19" x14ac:dyDescent="0.2">
      <c r="A42" s="292"/>
      <c r="B42" s="292"/>
    </row>
  </sheetData>
  <sheetProtection algorithmName="SHA-512" hashValue="P8YoJbCtrXyjrScbASofI4YOR5G/K0UiuZLlyFxydjz0j9lM9KJ0JYGQ5CHZ2B+pylZOTt83MxD5wQRThKm9Jg==" saltValue="MuiJSWnNXCjPafi5UshDYg==" spinCount="100000" sheet="1" objects="1" scenarios="1"/>
  <mergeCells count="40">
    <mergeCell ref="E8:E9"/>
    <mergeCell ref="H8:H9"/>
    <mergeCell ref="I8:S9"/>
    <mergeCell ref="R10:S11"/>
    <mergeCell ref="I15:I17"/>
    <mergeCell ref="J15:J17"/>
    <mergeCell ref="L15:L17"/>
    <mergeCell ref="N15:N17"/>
    <mergeCell ref="P15:P17"/>
    <mergeCell ref="S15:S17"/>
    <mergeCell ref="R15:R17"/>
    <mergeCell ref="K15:K17"/>
    <mergeCell ref="M15:M17"/>
    <mergeCell ref="O15:O17"/>
    <mergeCell ref="Q15:Q17"/>
    <mergeCell ref="A8:A9"/>
    <mergeCell ref="I30:S31"/>
    <mergeCell ref="O36:O37"/>
    <mergeCell ref="P36:P37"/>
    <mergeCell ref="Q36:Q37"/>
    <mergeCell ref="I36:I37"/>
    <mergeCell ref="I10:I11"/>
    <mergeCell ref="J10:K11"/>
    <mergeCell ref="L10:M11"/>
    <mergeCell ref="N10:O11"/>
    <mergeCell ref="P10:Q11"/>
    <mergeCell ref="J36:J37"/>
    <mergeCell ref="K36:K37"/>
    <mergeCell ref="R32:S33"/>
    <mergeCell ref="L36:L37"/>
    <mergeCell ref="M36:M37"/>
    <mergeCell ref="N36:N37"/>
    <mergeCell ref="I32:I33"/>
    <mergeCell ref="O19:R19"/>
    <mergeCell ref="R34:S37"/>
    <mergeCell ref="N32:O33"/>
    <mergeCell ref="J32:K33"/>
    <mergeCell ref="L32:M33"/>
    <mergeCell ref="P32:Q33"/>
    <mergeCell ref="O20:S20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399"/>
  <sheetViews>
    <sheetView showGridLines="0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F274" sqref="AF274"/>
    </sheetView>
  </sheetViews>
  <sheetFormatPr baseColWidth="10" defaultRowHeight="15" outlineLevelRow="2" outlineLevelCol="1" x14ac:dyDescent="0.25"/>
  <cols>
    <col min="1" max="1" width="34" customWidth="1"/>
    <col min="2" max="2" width="14.28515625" hidden="1" customWidth="1" outlineLevel="1"/>
    <col min="3" max="3" width="14.85546875" hidden="1" customWidth="1" outlineLevel="1"/>
    <col min="4" max="11" width="12.28515625" hidden="1" customWidth="1" outlineLevel="1"/>
    <col min="12" max="12" width="2.7109375" hidden="1" customWidth="1" outlineLevel="1"/>
    <col min="13" max="20" width="11.42578125" hidden="1" customWidth="1" outlineLevel="1"/>
    <col min="21" max="21" width="17.42578125" hidden="1" customWidth="1" outlineLevel="1"/>
    <col min="22" max="22" width="15.7109375" hidden="1" customWidth="1" outlineLevel="1"/>
    <col min="23" max="23" width="16.42578125" hidden="1" customWidth="1" outlineLevel="1"/>
    <col min="24" max="24" width="14.140625" hidden="1" customWidth="1" outlineLevel="1"/>
    <col min="25" max="25" width="9.7109375" hidden="1" customWidth="1" outlineLevel="1"/>
    <col min="26" max="26" width="11.5703125" hidden="1" customWidth="1" outlineLevel="1"/>
    <col min="27" max="27" width="11.42578125" hidden="1" customWidth="1" outlineLevel="1"/>
    <col min="28" max="28" width="4" hidden="1" customWidth="1" outlineLevel="1"/>
    <col min="29" max="29" width="4.28515625" hidden="1" customWidth="1" outlineLevel="1"/>
    <col min="30" max="30" width="2.85546875" hidden="1" customWidth="1" outlineLevel="1"/>
    <col min="31" max="31" width="5" hidden="1" customWidth="1" outlineLevel="1"/>
    <col min="32" max="32" width="44.140625" bestFit="1" customWidth="1" collapsed="1"/>
    <col min="33" max="34" width="7.5703125" bestFit="1" customWidth="1"/>
    <col min="35" max="38" width="7.140625" bestFit="1" customWidth="1"/>
    <col min="39" max="40" width="9" bestFit="1" customWidth="1"/>
    <col min="41" max="41" width="21.140625" bestFit="1" customWidth="1"/>
    <col min="42" max="43" width="11.42578125" customWidth="1"/>
    <col min="44" max="44" width="8.42578125" bestFit="1" customWidth="1"/>
    <col min="45" max="45" width="11.5703125" customWidth="1"/>
    <col min="46" max="46" width="17.5703125" customWidth="1"/>
    <col min="47" max="47" width="55.7109375" customWidth="1"/>
    <col min="52" max="52" width="30.140625" bestFit="1" customWidth="1"/>
    <col min="55" max="55" width="37.7109375" bestFit="1" customWidth="1"/>
  </cols>
  <sheetData>
    <row r="1" spans="1:56" ht="15" hidden="1" customHeight="1" outlineLevel="2" thickBot="1" x14ac:dyDescent="0.3">
      <c r="A1" s="277" t="s">
        <v>6</v>
      </c>
      <c r="B1" s="25" t="s">
        <v>0</v>
      </c>
      <c r="C1" s="25" t="s">
        <v>114</v>
      </c>
      <c r="D1" s="269" t="s">
        <v>1</v>
      </c>
      <c r="E1" s="270"/>
      <c r="F1" s="271" t="s">
        <v>2</v>
      </c>
      <c r="G1" s="272"/>
      <c r="H1" s="273" t="s">
        <v>13</v>
      </c>
      <c r="I1" s="270"/>
      <c r="J1" s="271" t="s">
        <v>3</v>
      </c>
      <c r="K1" s="272"/>
      <c r="L1" s="17"/>
      <c r="M1" s="274" t="s">
        <v>1</v>
      </c>
      <c r="N1" s="275"/>
      <c r="O1" s="264" t="s">
        <v>2</v>
      </c>
      <c r="P1" s="266"/>
      <c r="Q1" s="274" t="s">
        <v>14</v>
      </c>
      <c r="R1" s="275"/>
      <c r="S1" s="264" t="s">
        <v>3</v>
      </c>
      <c r="T1" s="266"/>
      <c r="U1" s="264" t="s">
        <v>58</v>
      </c>
      <c r="V1" s="265"/>
      <c r="W1" s="262" t="s">
        <v>61</v>
      </c>
      <c r="X1" s="263"/>
      <c r="Y1" s="264" t="s">
        <v>59</v>
      </c>
      <c r="Z1" s="265"/>
      <c r="AA1" s="266"/>
      <c r="AF1" s="58" t="s">
        <v>76</v>
      </c>
      <c r="AO1" s="264" t="s">
        <v>59</v>
      </c>
      <c r="AP1" s="265"/>
      <c r="AQ1" s="266"/>
      <c r="AT1" s="61" t="s">
        <v>78</v>
      </c>
      <c r="AU1" s="80" t="s">
        <v>78</v>
      </c>
      <c r="AX1" s="256" t="s">
        <v>117</v>
      </c>
      <c r="AY1" s="257"/>
      <c r="AZ1" s="257"/>
      <c r="BA1" s="258"/>
    </row>
    <row r="2" spans="1:56" ht="15" hidden="1" customHeight="1" outlineLevel="2" thickBot="1" x14ac:dyDescent="0.3">
      <c r="A2" s="277"/>
      <c r="B2" s="25" t="s">
        <v>137</v>
      </c>
      <c r="C2" s="171" t="s">
        <v>141</v>
      </c>
      <c r="D2" s="23" t="s">
        <v>4</v>
      </c>
      <c r="E2" s="22" t="s">
        <v>5</v>
      </c>
      <c r="F2" s="4" t="s">
        <v>4</v>
      </c>
      <c r="G2" s="5" t="s">
        <v>5</v>
      </c>
      <c r="H2" s="2" t="s">
        <v>4</v>
      </c>
      <c r="I2" s="3" t="s">
        <v>5</v>
      </c>
      <c r="J2" s="4" t="s">
        <v>4</v>
      </c>
      <c r="K2" s="5" t="s">
        <v>5</v>
      </c>
      <c r="L2" s="18"/>
      <c r="M2" s="8" t="s">
        <v>4</v>
      </c>
      <c r="N2" s="9" t="s">
        <v>5</v>
      </c>
      <c r="O2" s="10" t="s">
        <v>4</v>
      </c>
      <c r="P2" s="10" t="s">
        <v>5</v>
      </c>
      <c r="Q2" s="9" t="s">
        <v>4</v>
      </c>
      <c r="R2" s="11" t="s">
        <v>5</v>
      </c>
      <c r="S2" s="12" t="s">
        <v>4</v>
      </c>
      <c r="T2" s="13" t="s">
        <v>5</v>
      </c>
      <c r="U2" s="43" t="s">
        <v>79</v>
      </c>
      <c r="V2" s="44" t="s">
        <v>80</v>
      </c>
      <c r="W2" s="52" t="s">
        <v>62</v>
      </c>
      <c r="X2" s="90">
        <v>7.9668111709320248</v>
      </c>
      <c r="Y2" s="50" t="s">
        <v>56</v>
      </c>
      <c r="Z2" s="50" t="s">
        <v>57</v>
      </c>
      <c r="AA2" s="51" t="s">
        <v>60</v>
      </c>
      <c r="AF2" s="59">
        <v>1.89</v>
      </c>
      <c r="AG2" s="267" t="s">
        <v>44</v>
      </c>
      <c r="AH2" s="268"/>
      <c r="AI2" s="267" t="s">
        <v>11</v>
      </c>
      <c r="AJ2" s="268"/>
      <c r="AK2" s="267" t="s">
        <v>45</v>
      </c>
      <c r="AL2" s="268"/>
      <c r="AM2" s="267" t="s">
        <v>12</v>
      </c>
      <c r="AN2" s="268"/>
      <c r="AO2" s="50" t="s">
        <v>56</v>
      </c>
      <c r="AP2" s="50" t="s">
        <v>57</v>
      </c>
      <c r="AQ2" s="51" t="s">
        <v>60</v>
      </c>
      <c r="AR2" t="s">
        <v>46</v>
      </c>
      <c r="AS2" t="s">
        <v>47</v>
      </c>
      <c r="AT2" s="60" t="s">
        <v>77</v>
      </c>
      <c r="AU2" s="81" t="s">
        <v>104</v>
      </c>
      <c r="AX2" s="259"/>
      <c r="AY2" s="260"/>
      <c r="AZ2" s="260"/>
      <c r="BA2" s="261"/>
    </row>
    <row r="3" spans="1:56" ht="15.75" hidden="1" outlineLevel="2" thickBot="1" x14ac:dyDescent="0.3">
      <c r="A3" s="100" t="s">
        <v>42</v>
      </c>
      <c r="B3" s="1">
        <v>11100</v>
      </c>
      <c r="C3" s="1">
        <v>1748</v>
      </c>
      <c r="D3" s="124">
        <v>54</v>
      </c>
      <c r="E3" s="125">
        <v>45</v>
      </c>
      <c r="F3" s="124">
        <v>1242</v>
      </c>
      <c r="G3" s="125">
        <v>1035</v>
      </c>
      <c r="H3" s="124">
        <v>1987</v>
      </c>
      <c r="I3" s="125">
        <v>1656</v>
      </c>
      <c r="J3" s="124">
        <v>2430</v>
      </c>
      <c r="K3" s="125">
        <v>2025</v>
      </c>
      <c r="L3" s="20"/>
      <c r="M3" s="126">
        <f>D3*1.5</f>
        <v>81</v>
      </c>
      <c r="N3" s="126">
        <v>68</v>
      </c>
      <c r="O3" s="126">
        <v>1863</v>
      </c>
      <c r="P3" s="126">
        <v>1553</v>
      </c>
      <c r="Q3" s="126">
        <v>2981</v>
      </c>
      <c r="R3" s="126">
        <f t="shared" ref="R3:S4" si="0">I3*1.5</f>
        <v>2484</v>
      </c>
      <c r="S3" s="126">
        <f t="shared" si="0"/>
        <v>3645</v>
      </c>
      <c r="T3" s="126">
        <v>3038</v>
      </c>
      <c r="U3" s="46">
        <f>T3/K3-1</f>
        <v>0.50024691358024698</v>
      </c>
      <c r="V3" s="45">
        <f>J3/K3-1</f>
        <v>0.19999999999999996</v>
      </c>
      <c r="W3" s="72">
        <f>B3/C3</f>
        <v>6.3501144164759724</v>
      </c>
      <c r="Y3" s="27">
        <v>5</v>
      </c>
      <c r="Z3" s="27">
        <v>10</v>
      </c>
      <c r="AA3" s="27">
        <f>Z3*Y3</f>
        <v>50</v>
      </c>
      <c r="AF3" s="64" t="str">
        <f>A3</f>
        <v>LA OPINIÓN DE MALAGA</v>
      </c>
      <c r="AG3" s="62">
        <f>ROUND((D3+E3)/$AF$2,0)</f>
        <v>52</v>
      </c>
      <c r="AH3" s="63">
        <f>ROUND((M3+N3)/$AF$2,0)</f>
        <v>79</v>
      </c>
      <c r="AI3" s="73">
        <f>ROUND((F3+G3)/$AF$2,0)</f>
        <v>1205</v>
      </c>
      <c r="AJ3" s="74">
        <f t="shared" ref="AJ3" si="1">ROUND((O3+P3)/$AF$2,0)</f>
        <v>1807</v>
      </c>
      <c r="AK3" s="73">
        <f>ROUND((H3+I3)/$AF$2,0)</f>
        <v>1928</v>
      </c>
      <c r="AL3" s="74">
        <f t="shared" ref="AL3" si="2">ROUND((Q3+R3)/$AF$2,0)</f>
        <v>2892</v>
      </c>
      <c r="AM3" s="73">
        <f>ROUND((J3+K3)/$AF$2,0)</f>
        <v>2357</v>
      </c>
      <c r="AN3" s="74">
        <f t="shared" ref="AN3" si="3">ROUND((S3+T3)/$AF$2,0)</f>
        <v>3536</v>
      </c>
      <c r="AO3" s="57">
        <f>Y3</f>
        <v>5</v>
      </c>
      <c r="AP3" s="57">
        <f t="shared" ref="AP3:AQ3" si="4">Z3</f>
        <v>10</v>
      </c>
      <c r="AQ3" s="57">
        <f t="shared" si="4"/>
        <v>50</v>
      </c>
      <c r="AR3" s="24">
        <f>W3</f>
        <v>6.3501144164759724</v>
      </c>
      <c r="AS3" s="14">
        <f>U3</f>
        <v>0.50024691358024698</v>
      </c>
      <c r="AT3" s="75">
        <f>AM3/B3*1000</f>
        <v>212.34234234234233</v>
      </c>
      <c r="AU3" s="82">
        <f>AN3/B3*1000</f>
        <v>318.55855855855856</v>
      </c>
      <c r="AX3" s="84">
        <v>139.23698134224452</v>
      </c>
      <c r="AY3" s="83">
        <v>208.85547201336678</v>
      </c>
      <c r="AZ3" s="64" t="s">
        <v>42</v>
      </c>
      <c r="BA3" s="89">
        <f>AY3/AU3-1</f>
        <v>-0.34437337688111669</v>
      </c>
    </row>
    <row r="4" spans="1:56" ht="15.75" hidden="1" outlineLevel="2" thickBot="1" x14ac:dyDescent="0.3">
      <c r="A4" s="129" t="s">
        <v>22</v>
      </c>
      <c r="B4" s="1">
        <v>288000</v>
      </c>
      <c r="C4" s="1">
        <v>36404</v>
      </c>
      <c r="D4" s="124">
        <v>92</v>
      </c>
      <c r="E4" s="125">
        <v>77</v>
      </c>
      <c r="F4" s="124">
        <v>2125</v>
      </c>
      <c r="G4" s="125">
        <v>1771</v>
      </c>
      <c r="H4" s="124">
        <v>3401</v>
      </c>
      <c r="I4" s="125">
        <v>2834</v>
      </c>
      <c r="J4" s="124">
        <v>4158</v>
      </c>
      <c r="K4" s="125">
        <v>3465</v>
      </c>
      <c r="L4" s="20"/>
      <c r="M4" s="126">
        <v>138</v>
      </c>
      <c r="N4" s="126">
        <v>116</v>
      </c>
      <c r="O4" s="126">
        <v>3188</v>
      </c>
      <c r="P4" s="126">
        <v>2657</v>
      </c>
      <c r="Q4" s="126">
        <v>5102</v>
      </c>
      <c r="R4" s="126">
        <v>4251</v>
      </c>
      <c r="S4" s="126">
        <f t="shared" si="0"/>
        <v>6237</v>
      </c>
      <c r="T4" s="126">
        <v>5198</v>
      </c>
      <c r="U4" s="46">
        <f t="shared" ref="U4:U20" si="5">T4/K4-1</f>
        <v>0.50014430014430022</v>
      </c>
      <c r="V4" s="45">
        <f t="shared" ref="V4:V20" si="6">J4/K4-1</f>
        <v>0.19999999999999996</v>
      </c>
      <c r="W4" s="72">
        <f>B4/C4</f>
        <v>7.9112185474123722</v>
      </c>
      <c r="Y4" s="27">
        <v>5</v>
      </c>
      <c r="Z4" s="27">
        <v>10</v>
      </c>
      <c r="AA4" s="27">
        <f t="shared" ref="AA4:AA20" si="7">Z4*Y4</f>
        <v>50</v>
      </c>
      <c r="AF4" s="64" t="str">
        <f t="shared" ref="AF4:AF40" si="8">A4</f>
        <v>LA NUEVA ESPAÑA</v>
      </c>
      <c r="AG4" s="62">
        <f t="shared" ref="AG4:AG20" si="9">ROUND((D4+E4)/$AF$2,0)</f>
        <v>89</v>
      </c>
      <c r="AH4" s="63">
        <f t="shared" ref="AH4:AH20" si="10">ROUND((M4+N4)/$AF$2,0)</f>
        <v>134</v>
      </c>
      <c r="AI4" s="73">
        <f t="shared" ref="AI4:AI20" si="11">ROUND((F4+G4)/$AF$2,0)</f>
        <v>2061</v>
      </c>
      <c r="AJ4" s="74">
        <f t="shared" ref="AJ4:AJ20" si="12">ROUND((O4+P4)/$AF$2,0)</f>
        <v>3093</v>
      </c>
      <c r="AK4" s="73">
        <f t="shared" ref="AK4:AK20" si="13">ROUND((H4+I4)/$AF$2,0)</f>
        <v>3299</v>
      </c>
      <c r="AL4" s="74">
        <f t="shared" ref="AL4:AL20" si="14">ROUND((Q4+R4)/$AF$2,0)</f>
        <v>4949</v>
      </c>
      <c r="AM4" s="73">
        <f t="shared" ref="AM4:AM20" si="15">ROUND((J4+K4)/$AF$2,0)</f>
        <v>4033</v>
      </c>
      <c r="AN4" s="74">
        <f t="shared" ref="AN4:AN20" si="16">ROUND((S4+T4)/$AF$2,0)</f>
        <v>6050</v>
      </c>
      <c r="AO4" s="57">
        <f t="shared" ref="AO4:AO19" si="17">Y4</f>
        <v>5</v>
      </c>
      <c r="AP4" s="57">
        <f t="shared" ref="AP4:AP20" si="18">Z4</f>
        <v>10</v>
      </c>
      <c r="AQ4" s="57">
        <f t="shared" ref="AQ4:AQ20" si="19">AA4</f>
        <v>50</v>
      </c>
      <c r="AR4" s="24">
        <f t="shared" ref="AR4:AR20" si="20">W4</f>
        <v>7.9112185474123722</v>
      </c>
      <c r="AS4" s="14">
        <f t="shared" ref="AS4:AS20" si="21">U4</f>
        <v>0.50014430014430022</v>
      </c>
      <c r="AT4" s="75">
        <f>AM4/B4*1000</f>
        <v>14.003472222222223</v>
      </c>
      <c r="AU4" s="82">
        <f>AN4/B4*1000</f>
        <v>21.006944444444446</v>
      </c>
      <c r="AX4" s="84">
        <v>14.340763181054767</v>
      </c>
      <c r="AY4" s="83">
        <v>21.511144771582149</v>
      </c>
      <c r="AZ4" s="64" t="s">
        <v>22</v>
      </c>
      <c r="BA4" s="89">
        <f t="shared" ref="BA4:BA40" si="22">AY4/AU4-1</f>
        <v>2.4001602349695617E-2</v>
      </c>
    </row>
    <row r="5" spans="1:56" hidden="1" outlineLevel="2" x14ac:dyDescent="0.25">
      <c r="A5" s="132" t="s">
        <v>25</v>
      </c>
      <c r="B5" s="130">
        <v>95600</v>
      </c>
      <c r="C5" s="130">
        <v>10383</v>
      </c>
      <c r="D5" s="128">
        <v>65</v>
      </c>
      <c r="E5" s="125">
        <v>54</v>
      </c>
      <c r="F5" s="124">
        <v>1600</v>
      </c>
      <c r="G5" s="125">
        <v>1340</v>
      </c>
      <c r="H5" s="124">
        <v>2370</v>
      </c>
      <c r="I5" s="125">
        <v>1970</v>
      </c>
      <c r="J5" s="124">
        <v>3100</v>
      </c>
      <c r="K5" s="125">
        <v>2580</v>
      </c>
      <c r="L5" s="20"/>
      <c r="M5" s="126">
        <v>97</v>
      </c>
      <c r="N5" s="126">
        <v>80</v>
      </c>
      <c r="O5" s="126">
        <v>2400</v>
      </c>
      <c r="P5" s="126">
        <v>2010</v>
      </c>
      <c r="Q5" s="126">
        <v>3560</v>
      </c>
      <c r="R5" s="126">
        <v>2960</v>
      </c>
      <c r="S5" s="126">
        <v>4640</v>
      </c>
      <c r="T5" s="126">
        <v>3870</v>
      </c>
      <c r="U5" s="46">
        <f t="shared" si="5"/>
        <v>0.5</v>
      </c>
      <c r="V5" s="45">
        <f t="shared" si="6"/>
        <v>0.20155038759689914</v>
      </c>
      <c r="W5" s="72">
        <f t="shared" ref="W5:W40" si="23">B5/C5</f>
        <v>9.2073581816430696</v>
      </c>
      <c r="Y5" s="27">
        <v>5</v>
      </c>
      <c r="Z5" s="27">
        <v>10</v>
      </c>
      <c r="AA5" s="27">
        <f t="shared" si="7"/>
        <v>50</v>
      </c>
      <c r="AF5" s="64" t="str">
        <f t="shared" si="8"/>
        <v>DIARIO DE MALLORCA</v>
      </c>
      <c r="AG5" s="62">
        <f t="shared" si="9"/>
        <v>63</v>
      </c>
      <c r="AH5" s="63">
        <f t="shared" si="10"/>
        <v>94</v>
      </c>
      <c r="AI5" s="73">
        <f t="shared" si="11"/>
        <v>1556</v>
      </c>
      <c r="AJ5" s="74">
        <f t="shared" si="12"/>
        <v>2333</v>
      </c>
      <c r="AK5" s="73">
        <f t="shared" si="13"/>
        <v>2296</v>
      </c>
      <c r="AL5" s="74">
        <f t="shared" si="14"/>
        <v>3450</v>
      </c>
      <c r="AM5" s="73">
        <f t="shared" si="15"/>
        <v>3005</v>
      </c>
      <c r="AN5" s="74">
        <f t="shared" si="16"/>
        <v>4503</v>
      </c>
      <c r="AO5" s="57">
        <f t="shared" si="17"/>
        <v>5</v>
      </c>
      <c r="AP5" s="57">
        <f t="shared" si="18"/>
        <v>10</v>
      </c>
      <c r="AQ5" s="57">
        <f t="shared" si="19"/>
        <v>50</v>
      </c>
      <c r="AR5" s="24">
        <f t="shared" si="20"/>
        <v>9.2073581816430696</v>
      </c>
      <c r="AS5" s="14">
        <f t="shared" si="21"/>
        <v>0.5</v>
      </c>
      <c r="AT5" s="75">
        <f t="shared" ref="AT5:AT20" si="24">AM5/B5*1000</f>
        <v>31.43305439330544</v>
      </c>
      <c r="AU5" s="82">
        <f t="shared" ref="AU5:AU20" si="25">AN5/B5*1000</f>
        <v>47.102510460251047</v>
      </c>
      <c r="AX5" s="84">
        <v>30.603778057953214</v>
      </c>
      <c r="AY5" s="83">
        <v>45.851787195982723</v>
      </c>
      <c r="AZ5" s="64" t="s">
        <v>25</v>
      </c>
      <c r="BA5" s="89">
        <f t="shared" si="22"/>
        <v>-2.6553218757284447E-2</v>
      </c>
    </row>
    <row r="6" spans="1:56" ht="15.75" hidden="1" outlineLevel="2" thickBot="1" x14ac:dyDescent="0.3">
      <c r="A6" s="133" t="s">
        <v>27</v>
      </c>
      <c r="B6" s="131">
        <v>32100</v>
      </c>
      <c r="C6" s="131">
        <v>3270</v>
      </c>
      <c r="D6" s="128">
        <v>45</v>
      </c>
      <c r="E6" s="125">
        <v>37</v>
      </c>
      <c r="F6" s="124">
        <v>1030</v>
      </c>
      <c r="G6" s="125">
        <v>858</v>
      </c>
      <c r="H6" s="124">
        <v>1648</v>
      </c>
      <c r="I6" s="125">
        <v>1373</v>
      </c>
      <c r="J6" s="124">
        <v>2015</v>
      </c>
      <c r="K6" s="125">
        <v>1679</v>
      </c>
      <c r="L6" s="20"/>
      <c r="M6" s="126">
        <v>68</v>
      </c>
      <c r="N6" s="126">
        <v>56</v>
      </c>
      <c r="O6" s="126">
        <v>1545</v>
      </c>
      <c r="P6" s="126">
        <v>1287</v>
      </c>
      <c r="Q6" s="126">
        <v>2472</v>
      </c>
      <c r="R6" s="126">
        <v>2060</v>
      </c>
      <c r="S6" s="126">
        <v>3023</v>
      </c>
      <c r="T6" s="126">
        <v>2519</v>
      </c>
      <c r="U6" s="46">
        <f t="shared" si="5"/>
        <v>0.50029779630732585</v>
      </c>
      <c r="V6" s="45">
        <f t="shared" si="6"/>
        <v>0.20011911852293029</v>
      </c>
      <c r="W6" s="72">
        <f t="shared" si="23"/>
        <v>9.8165137614678901</v>
      </c>
      <c r="Y6" s="27">
        <v>5</v>
      </c>
      <c r="Z6" s="27">
        <v>10</v>
      </c>
      <c r="AA6" s="27">
        <f t="shared" si="7"/>
        <v>50</v>
      </c>
      <c r="AF6" s="64" t="str">
        <f t="shared" si="8"/>
        <v>DIARIO DE IBIZA</v>
      </c>
      <c r="AG6" s="62">
        <f t="shared" si="9"/>
        <v>43</v>
      </c>
      <c r="AH6" s="63">
        <f t="shared" si="10"/>
        <v>66</v>
      </c>
      <c r="AI6" s="73">
        <f t="shared" si="11"/>
        <v>999</v>
      </c>
      <c r="AJ6" s="74">
        <f t="shared" si="12"/>
        <v>1498</v>
      </c>
      <c r="AK6" s="73">
        <f t="shared" si="13"/>
        <v>1598</v>
      </c>
      <c r="AL6" s="74">
        <f t="shared" si="14"/>
        <v>2398</v>
      </c>
      <c r="AM6" s="73">
        <f t="shared" si="15"/>
        <v>1954</v>
      </c>
      <c r="AN6" s="74">
        <f t="shared" si="16"/>
        <v>2932</v>
      </c>
      <c r="AO6" s="57">
        <f t="shared" si="17"/>
        <v>5</v>
      </c>
      <c r="AP6" s="57">
        <f t="shared" si="18"/>
        <v>10</v>
      </c>
      <c r="AQ6" s="57">
        <f t="shared" si="19"/>
        <v>50</v>
      </c>
      <c r="AR6" s="24">
        <f t="shared" si="20"/>
        <v>9.8165137614678901</v>
      </c>
      <c r="AS6" s="14">
        <f t="shared" si="21"/>
        <v>0.50029779630732585</v>
      </c>
      <c r="AT6" s="75">
        <f t="shared" si="24"/>
        <v>60.872274143302178</v>
      </c>
      <c r="AU6" s="82">
        <f t="shared" si="25"/>
        <v>91.339563862928358</v>
      </c>
      <c r="AX6" s="84">
        <v>69.357810571868086</v>
      </c>
      <c r="AY6" s="83">
        <v>104.04516794293153</v>
      </c>
      <c r="AZ6" s="64" t="s">
        <v>27</v>
      </c>
      <c r="BA6" s="89">
        <f t="shared" si="22"/>
        <v>0.13910296417738799</v>
      </c>
    </row>
    <row r="7" spans="1:56" hidden="1" outlineLevel="2" x14ac:dyDescent="0.25">
      <c r="A7" s="129" t="s">
        <v>31</v>
      </c>
      <c r="B7" s="130">
        <v>130400</v>
      </c>
      <c r="C7" s="130">
        <v>8148</v>
      </c>
      <c r="D7" s="128">
        <v>65</v>
      </c>
      <c r="E7" s="125">
        <v>55</v>
      </c>
      <c r="F7" s="128">
        <v>1300</v>
      </c>
      <c r="G7" s="125">
        <v>1100</v>
      </c>
      <c r="H7" s="124">
        <v>1820</v>
      </c>
      <c r="I7" s="125">
        <v>1540</v>
      </c>
      <c r="J7" s="124">
        <v>2600</v>
      </c>
      <c r="K7" s="125">
        <v>2200</v>
      </c>
      <c r="L7" s="20"/>
      <c r="M7" s="126">
        <f>D7*1.5</f>
        <v>97.5</v>
      </c>
      <c r="N7" s="126">
        <f t="shared" ref="N7:T8" si="26">E7*1.5</f>
        <v>82.5</v>
      </c>
      <c r="O7" s="126">
        <f t="shared" si="26"/>
        <v>1950</v>
      </c>
      <c r="P7" s="126">
        <f t="shared" si="26"/>
        <v>1650</v>
      </c>
      <c r="Q7" s="126">
        <f t="shared" si="26"/>
        <v>2730</v>
      </c>
      <c r="R7" s="126">
        <f t="shared" si="26"/>
        <v>2310</v>
      </c>
      <c r="S7" s="126">
        <f t="shared" si="26"/>
        <v>3900</v>
      </c>
      <c r="T7" s="126">
        <f t="shared" si="26"/>
        <v>3300</v>
      </c>
      <c r="U7" s="46">
        <f t="shared" si="5"/>
        <v>0.5</v>
      </c>
      <c r="V7" s="45">
        <f t="shared" si="6"/>
        <v>0.18181818181818188</v>
      </c>
      <c r="W7" s="72">
        <f t="shared" si="23"/>
        <v>16.00392734413353</v>
      </c>
      <c r="Y7" s="47">
        <v>5</v>
      </c>
      <c r="Z7" s="47">
        <v>8</v>
      </c>
      <c r="AA7" s="27">
        <f t="shared" si="7"/>
        <v>40</v>
      </c>
      <c r="AF7" s="64" t="str">
        <f t="shared" si="8"/>
        <v>EL DÍA DE TENERIFE</v>
      </c>
      <c r="AG7" s="62">
        <f t="shared" si="9"/>
        <v>63</v>
      </c>
      <c r="AH7" s="63">
        <f t="shared" si="10"/>
        <v>95</v>
      </c>
      <c r="AI7" s="73">
        <f t="shared" si="11"/>
        <v>1270</v>
      </c>
      <c r="AJ7" s="74">
        <f t="shared" si="12"/>
        <v>1905</v>
      </c>
      <c r="AK7" s="73">
        <f t="shared" si="13"/>
        <v>1778</v>
      </c>
      <c r="AL7" s="74">
        <f t="shared" si="14"/>
        <v>2667</v>
      </c>
      <c r="AM7" s="73">
        <f t="shared" si="15"/>
        <v>2540</v>
      </c>
      <c r="AN7" s="74">
        <f t="shared" si="16"/>
        <v>3810</v>
      </c>
      <c r="AO7" s="57">
        <f t="shared" si="17"/>
        <v>5</v>
      </c>
      <c r="AP7" s="57">
        <f t="shared" si="18"/>
        <v>8</v>
      </c>
      <c r="AQ7" s="57">
        <f t="shared" si="19"/>
        <v>40</v>
      </c>
      <c r="AR7" s="24">
        <f t="shared" si="20"/>
        <v>16.00392734413353</v>
      </c>
      <c r="AS7" s="14">
        <f t="shared" si="21"/>
        <v>0.5</v>
      </c>
      <c r="AT7" s="75">
        <f t="shared" si="24"/>
        <v>19.478527607361961</v>
      </c>
      <c r="AU7" s="82">
        <f t="shared" si="25"/>
        <v>29.217791411042946</v>
      </c>
      <c r="AX7" s="84">
        <v>11.662078036530135</v>
      </c>
      <c r="AY7" s="83">
        <v>17.493117054795203</v>
      </c>
      <c r="AZ7" s="64" t="s">
        <v>31</v>
      </c>
      <c r="BA7" s="89">
        <f t="shared" si="22"/>
        <v>-0.40128544253404341</v>
      </c>
    </row>
    <row r="8" spans="1:56" hidden="1" outlineLevel="2" x14ac:dyDescent="0.25">
      <c r="A8" s="134" t="s">
        <v>24</v>
      </c>
      <c r="B8" s="1">
        <v>103500</v>
      </c>
      <c r="C8" s="1">
        <v>12466</v>
      </c>
      <c r="D8" s="128">
        <v>76</v>
      </c>
      <c r="E8" s="125">
        <v>63</v>
      </c>
      <c r="F8" s="124">
        <v>1752</v>
      </c>
      <c r="G8" s="125">
        <v>1460</v>
      </c>
      <c r="H8" s="124">
        <v>2804</v>
      </c>
      <c r="I8" s="125">
        <v>2337</v>
      </c>
      <c r="J8" s="124">
        <v>3428</v>
      </c>
      <c r="K8" s="125">
        <v>2857</v>
      </c>
      <c r="L8" s="20"/>
      <c r="M8" s="126">
        <f>D8*1.5</f>
        <v>114</v>
      </c>
      <c r="N8" s="126">
        <v>95</v>
      </c>
      <c r="O8" s="126">
        <f t="shared" si="26"/>
        <v>2628</v>
      </c>
      <c r="P8" s="126">
        <f t="shared" si="26"/>
        <v>2190</v>
      </c>
      <c r="Q8" s="126">
        <f t="shared" si="26"/>
        <v>4206</v>
      </c>
      <c r="R8" s="126">
        <v>3506</v>
      </c>
      <c r="S8" s="126">
        <f t="shared" si="26"/>
        <v>5142</v>
      </c>
      <c r="T8" s="126">
        <v>4286</v>
      </c>
      <c r="U8" s="46">
        <f t="shared" si="5"/>
        <v>0.50017500875043752</v>
      </c>
      <c r="V8" s="45">
        <f t="shared" si="6"/>
        <v>0.19985999299965007</v>
      </c>
      <c r="W8" s="72">
        <f t="shared" si="23"/>
        <v>8.3025830258302591</v>
      </c>
      <c r="Y8" s="27">
        <v>5</v>
      </c>
      <c r="Z8" s="27">
        <v>10</v>
      </c>
      <c r="AA8" s="27">
        <f t="shared" si="7"/>
        <v>50</v>
      </c>
      <c r="AF8" s="64" t="str">
        <f t="shared" si="8"/>
        <v>LA PROVINCIA</v>
      </c>
      <c r="AG8" s="62">
        <f t="shared" si="9"/>
        <v>74</v>
      </c>
      <c r="AH8" s="63">
        <f t="shared" si="10"/>
        <v>111</v>
      </c>
      <c r="AI8" s="73">
        <f t="shared" si="11"/>
        <v>1699</v>
      </c>
      <c r="AJ8" s="74">
        <f t="shared" si="12"/>
        <v>2549</v>
      </c>
      <c r="AK8" s="73">
        <f t="shared" si="13"/>
        <v>2720</v>
      </c>
      <c r="AL8" s="74">
        <f t="shared" si="14"/>
        <v>4080</v>
      </c>
      <c r="AM8" s="73">
        <f t="shared" si="15"/>
        <v>3325</v>
      </c>
      <c r="AN8" s="74">
        <f t="shared" si="16"/>
        <v>4988</v>
      </c>
      <c r="AO8" s="57">
        <f t="shared" si="17"/>
        <v>5</v>
      </c>
      <c r="AP8" s="57">
        <f t="shared" si="18"/>
        <v>10</v>
      </c>
      <c r="AQ8" s="57">
        <f t="shared" si="19"/>
        <v>50</v>
      </c>
      <c r="AR8" s="24">
        <f t="shared" si="20"/>
        <v>8.3025830258302591</v>
      </c>
      <c r="AS8" s="14">
        <f t="shared" si="21"/>
        <v>0.50017500875043752</v>
      </c>
      <c r="AT8" s="75">
        <f t="shared" si="24"/>
        <v>32.125603864734302</v>
      </c>
      <c r="AU8" s="82">
        <f t="shared" si="25"/>
        <v>48.193236714975846</v>
      </c>
      <c r="AX8" s="84">
        <v>26.566605478170107</v>
      </c>
      <c r="AY8" s="83">
        <v>39.849908217255155</v>
      </c>
      <c r="AZ8" s="64" t="s">
        <v>24</v>
      </c>
      <c r="BA8" s="89">
        <f t="shared" si="22"/>
        <v>-0.17312239364757243</v>
      </c>
      <c r="BC8">
        <v>15.500999999999999</v>
      </c>
      <c r="BD8" s="166">
        <f>ROUND(BC8,0)</f>
        <v>16</v>
      </c>
    </row>
    <row r="9" spans="1:56" ht="15.75" hidden="1" outlineLevel="2" thickBot="1" x14ac:dyDescent="0.3">
      <c r="A9" s="133" t="s">
        <v>28</v>
      </c>
      <c r="B9" s="131"/>
      <c r="C9" s="131"/>
      <c r="D9" s="128"/>
      <c r="E9" s="125"/>
      <c r="F9" s="124"/>
      <c r="G9" s="125"/>
      <c r="H9" s="124"/>
      <c r="I9" s="125"/>
      <c r="J9" s="124"/>
      <c r="K9" s="125"/>
      <c r="L9" s="20"/>
      <c r="M9" s="126"/>
      <c r="N9" s="126"/>
      <c r="O9" s="126"/>
      <c r="P9" s="126"/>
      <c r="Q9" s="126"/>
      <c r="R9" s="126"/>
      <c r="S9" s="126"/>
      <c r="T9" s="126"/>
      <c r="U9" s="46" t="e">
        <f t="shared" si="5"/>
        <v>#DIV/0!</v>
      </c>
      <c r="V9" s="45" t="e">
        <f t="shared" si="6"/>
        <v>#DIV/0!</v>
      </c>
      <c r="W9" s="72" t="e">
        <f t="shared" si="23"/>
        <v>#DIV/0!</v>
      </c>
      <c r="Y9" s="27">
        <v>5</v>
      </c>
      <c r="Z9" s="27">
        <v>10</v>
      </c>
      <c r="AA9" s="27">
        <f t="shared" si="7"/>
        <v>50</v>
      </c>
      <c r="AF9" s="64" t="str">
        <f t="shared" si="8"/>
        <v>LA OPINIÓN DE TENERIFE</v>
      </c>
      <c r="AG9" s="62">
        <f t="shared" si="9"/>
        <v>0</v>
      </c>
      <c r="AH9" s="63">
        <f t="shared" si="10"/>
        <v>0</v>
      </c>
      <c r="AI9" s="73">
        <f t="shared" si="11"/>
        <v>0</v>
      </c>
      <c r="AJ9" s="74">
        <f t="shared" si="12"/>
        <v>0</v>
      </c>
      <c r="AK9" s="73">
        <f t="shared" si="13"/>
        <v>0</v>
      </c>
      <c r="AL9" s="74">
        <f t="shared" si="14"/>
        <v>0</v>
      </c>
      <c r="AM9" s="73">
        <f t="shared" si="15"/>
        <v>0</v>
      </c>
      <c r="AN9" s="74">
        <f t="shared" si="16"/>
        <v>0</v>
      </c>
      <c r="AO9" s="57">
        <f t="shared" si="17"/>
        <v>5</v>
      </c>
      <c r="AP9" s="57">
        <f t="shared" si="18"/>
        <v>10</v>
      </c>
      <c r="AQ9" s="57">
        <f t="shared" si="19"/>
        <v>50</v>
      </c>
      <c r="AR9" s="24" t="e">
        <f t="shared" si="20"/>
        <v>#DIV/0!</v>
      </c>
      <c r="AS9" s="14" t="e">
        <f t="shared" si="21"/>
        <v>#DIV/0!</v>
      </c>
      <c r="AT9" s="75" t="e">
        <f t="shared" si="24"/>
        <v>#DIV/0!</v>
      </c>
      <c r="AU9" s="82" t="e">
        <f t="shared" si="25"/>
        <v>#DIV/0!</v>
      </c>
      <c r="AX9" s="84">
        <v>62.329724979901663</v>
      </c>
      <c r="AY9" s="83">
        <v>93.49458746985249</v>
      </c>
      <c r="AZ9" s="64" t="s">
        <v>28</v>
      </c>
      <c r="BA9" s="89" t="e">
        <f t="shared" si="22"/>
        <v>#DIV/0!</v>
      </c>
    </row>
    <row r="10" spans="1:56" ht="15.75" hidden="1" outlineLevel="2" thickBot="1" x14ac:dyDescent="0.3">
      <c r="A10" s="129" t="s">
        <v>39</v>
      </c>
      <c r="B10" s="1">
        <v>69700</v>
      </c>
      <c r="C10" s="1">
        <v>9491</v>
      </c>
      <c r="D10" s="124">
        <v>96</v>
      </c>
      <c r="E10" s="125">
        <v>77</v>
      </c>
      <c r="F10" s="124">
        <f>+D10*20</f>
        <v>1920</v>
      </c>
      <c r="G10" s="125">
        <f>+E10*20</f>
        <v>1540</v>
      </c>
      <c r="H10" s="124">
        <f>+D10*24</f>
        <v>2304</v>
      </c>
      <c r="I10" s="125">
        <f>+E10*24</f>
        <v>1848</v>
      </c>
      <c r="J10" s="124">
        <v>3025</v>
      </c>
      <c r="K10" s="125">
        <v>2420</v>
      </c>
      <c r="L10" s="76"/>
      <c r="M10" s="126">
        <v>144</v>
      </c>
      <c r="N10" s="125">
        <v>115</v>
      </c>
      <c r="O10" s="126">
        <f>M10*20</f>
        <v>2880</v>
      </c>
      <c r="P10" s="126">
        <f>N10*20</f>
        <v>2300</v>
      </c>
      <c r="Q10" s="126">
        <f>M10*24</f>
        <v>3456</v>
      </c>
      <c r="R10" s="126">
        <f>N10*24</f>
        <v>2760</v>
      </c>
      <c r="S10" s="124">
        <v>4537</v>
      </c>
      <c r="T10" s="125">
        <v>3630</v>
      </c>
      <c r="U10" s="46">
        <f t="shared" si="5"/>
        <v>0.5</v>
      </c>
      <c r="V10" s="45">
        <f t="shared" si="6"/>
        <v>0.25</v>
      </c>
      <c r="W10" s="72">
        <f t="shared" si="23"/>
        <v>7.3437993888947428</v>
      </c>
      <c r="Y10" s="47">
        <v>5</v>
      </c>
      <c r="Z10" s="47">
        <v>8</v>
      </c>
      <c r="AA10" s="27">
        <f t="shared" si="7"/>
        <v>40</v>
      </c>
      <c r="AF10" s="64" t="str">
        <f t="shared" si="8"/>
        <v>LA GACETA REGIONAL SALAMANCA</v>
      </c>
      <c r="AG10" s="62">
        <f t="shared" si="9"/>
        <v>92</v>
      </c>
      <c r="AH10" s="63">
        <f t="shared" si="10"/>
        <v>137</v>
      </c>
      <c r="AI10" s="73">
        <f t="shared" si="11"/>
        <v>1831</v>
      </c>
      <c r="AJ10" s="74">
        <f t="shared" si="12"/>
        <v>2741</v>
      </c>
      <c r="AK10" s="73">
        <f t="shared" si="13"/>
        <v>2197</v>
      </c>
      <c r="AL10" s="74">
        <f t="shared" si="14"/>
        <v>3289</v>
      </c>
      <c r="AM10" s="73">
        <f t="shared" si="15"/>
        <v>2881</v>
      </c>
      <c r="AN10" s="74">
        <f t="shared" si="16"/>
        <v>4321</v>
      </c>
      <c r="AO10" s="57">
        <f t="shared" si="17"/>
        <v>5</v>
      </c>
      <c r="AP10" s="57">
        <f t="shared" si="18"/>
        <v>8</v>
      </c>
      <c r="AQ10" s="57">
        <f t="shared" si="19"/>
        <v>40</v>
      </c>
      <c r="AR10" s="24">
        <f t="shared" si="20"/>
        <v>7.3437993888947428</v>
      </c>
      <c r="AS10" s="14">
        <f t="shared" si="21"/>
        <v>0.5</v>
      </c>
      <c r="AT10" s="75">
        <f t="shared" si="24"/>
        <v>41.334289813486372</v>
      </c>
      <c r="AU10" s="82">
        <f t="shared" si="25"/>
        <v>61.994261119081784</v>
      </c>
      <c r="AX10" s="84">
        <v>28.067035470224535</v>
      </c>
      <c r="AY10" s="83">
        <v>42.100553205336809</v>
      </c>
      <c r="AZ10" s="64" t="s">
        <v>39</v>
      </c>
      <c r="BA10" s="89">
        <f t="shared" si="22"/>
        <v>-0.32089595963620099</v>
      </c>
    </row>
    <row r="11" spans="1:56" ht="15.75" hidden="1" outlineLevel="2" thickBot="1" x14ac:dyDescent="0.3">
      <c r="A11" s="134" t="s">
        <v>41</v>
      </c>
      <c r="B11" s="1">
        <v>42300</v>
      </c>
      <c r="C11" s="1">
        <v>4078</v>
      </c>
      <c r="D11" s="124">
        <v>36</v>
      </c>
      <c r="E11" s="125">
        <v>30</v>
      </c>
      <c r="F11" s="124">
        <v>838</v>
      </c>
      <c r="G11" s="125">
        <v>698</v>
      </c>
      <c r="H11" s="124">
        <v>1340</v>
      </c>
      <c r="I11" s="125">
        <v>1117</v>
      </c>
      <c r="J11" s="124">
        <v>1639</v>
      </c>
      <c r="K11" s="125">
        <v>1366</v>
      </c>
      <c r="L11" s="20"/>
      <c r="M11" s="126">
        <f>D11*1.5</f>
        <v>54</v>
      </c>
      <c r="N11" s="126">
        <v>46</v>
      </c>
      <c r="O11" s="126">
        <v>1257</v>
      </c>
      <c r="P11" s="126">
        <v>1047</v>
      </c>
      <c r="Q11" s="126">
        <f t="shared" ref="Q11:T11" si="27">H11*1.5</f>
        <v>2010</v>
      </c>
      <c r="R11" s="126">
        <v>1676</v>
      </c>
      <c r="S11" s="126">
        <v>2459</v>
      </c>
      <c r="T11" s="126">
        <f t="shared" si="27"/>
        <v>2049</v>
      </c>
      <c r="U11" s="46">
        <f t="shared" si="5"/>
        <v>0.5</v>
      </c>
      <c r="V11" s="45">
        <f t="shared" si="6"/>
        <v>0.19985358711566614</v>
      </c>
      <c r="W11" s="72">
        <f t="shared" si="23"/>
        <v>10.372731731240805</v>
      </c>
      <c r="Y11" s="27">
        <v>5</v>
      </c>
      <c r="Z11" s="27">
        <v>10</v>
      </c>
      <c r="AA11" s="27">
        <f t="shared" si="7"/>
        <v>50</v>
      </c>
      <c r="AF11" s="64" t="str">
        <f t="shared" si="8"/>
        <v>LA OPINIÓN EL CORREO DE ZAMORA</v>
      </c>
      <c r="AG11" s="62">
        <f t="shared" si="9"/>
        <v>35</v>
      </c>
      <c r="AH11" s="63">
        <f t="shared" si="10"/>
        <v>53</v>
      </c>
      <c r="AI11" s="73">
        <f t="shared" si="11"/>
        <v>813</v>
      </c>
      <c r="AJ11" s="74">
        <f t="shared" si="12"/>
        <v>1219</v>
      </c>
      <c r="AK11" s="73">
        <f t="shared" si="13"/>
        <v>1300</v>
      </c>
      <c r="AL11" s="74">
        <f t="shared" si="14"/>
        <v>1950</v>
      </c>
      <c r="AM11" s="73">
        <f t="shared" si="15"/>
        <v>1590</v>
      </c>
      <c r="AN11" s="74">
        <f t="shared" si="16"/>
        <v>2385</v>
      </c>
      <c r="AO11" s="57">
        <f t="shared" si="17"/>
        <v>5</v>
      </c>
      <c r="AP11" s="57">
        <f t="shared" si="18"/>
        <v>10</v>
      </c>
      <c r="AQ11" s="57">
        <f t="shared" si="19"/>
        <v>50</v>
      </c>
      <c r="AR11" s="24">
        <f t="shared" si="20"/>
        <v>10.372731731240805</v>
      </c>
      <c r="AS11" s="14">
        <f t="shared" si="21"/>
        <v>0.5</v>
      </c>
      <c r="AT11" s="75">
        <f t="shared" si="24"/>
        <v>37.588652482269502</v>
      </c>
      <c r="AU11" s="82">
        <f t="shared" si="25"/>
        <v>56.38297872340425</v>
      </c>
      <c r="AX11" s="84">
        <v>40.185403821767459</v>
      </c>
      <c r="AY11" s="83">
        <v>60.278105732651191</v>
      </c>
      <c r="AZ11" s="64" t="s">
        <v>41</v>
      </c>
      <c r="BA11" s="89">
        <f t="shared" si="22"/>
        <v>6.9083384692304239E-2</v>
      </c>
    </row>
    <row r="12" spans="1:56" hidden="1" outlineLevel="2" x14ac:dyDescent="0.25">
      <c r="A12" s="110" t="s">
        <v>49</v>
      </c>
      <c r="B12" s="130">
        <v>85100</v>
      </c>
      <c r="C12" s="130">
        <v>8427</v>
      </c>
      <c r="D12" s="128">
        <v>116.62</v>
      </c>
      <c r="E12" s="125">
        <v>106</v>
      </c>
      <c r="F12" s="124">
        <v>2311.38</v>
      </c>
      <c r="G12" s="125">
        <v>2101.25</v>
      </c>
      <c r="H12" s="124">
        <v>3362</v>
      </c>
      <c r="I12" s="125">
        <v>3151.88</v>
      </c>
      <c r="J12" s="124">
        <v>4202.5</v>
      </c>
      <c r="K12" s="125">
        <v>3782.25</v>
      </c>
      <c r="L12" s="20"/>
      <c r="M12" s="124">
        <v>131.33000000000001</v>
      </c>
      <c r="N12" s="125">
        <v>121.87</v>
      </c>
      <c r="O12" s="124">
        <v>2731.63</v>
      </c>
      <c r="P12" s="125">
        <v>2416.44</v>
      </c>
      <c r="Q12" s="124">
        <v>3782.25</v>
      </c>
      <c r="R12" s="125">
        <v>3572.13</v>
      </c>
      <c r="S12" s="124">
        <v>4622.75</v>
      </c>
      <c r="T12" s="125">
        <v>4202.5</v>
      </c>
      <c r="U12" s="46">
        <f t="shared" si="5"/>
        <v>0.11111111111111116</v>
      </c>
      <c r="V12" s="45">
        <f t="shared" si="6"/>
        <v>0.11111111111111116</v>
      </c>
      <c r="W12" s="72">
        <f t="shared" si="23"/>
        <v>10.098492939361575</v>
      </c>
      <c r="Y12" s="47">
        <v>5</v>
      </c>
      <c r="Z12" s="47">
        <v>8</v>
      </c>
      <c r="AA12" s="27">
        <f t="shared" si="7"/>
        <v>40</v>
      </c>
      <c r="AF12" s="64" t="str">
        <f t="shared" si="8"/>
        <v>SEGRE</v>
      </c>
      <c r="AG12" s="62">
        <f t="shared" si="9"/>
        <v>118</v>
      </c>
      <c r="AH12" s="63">
        <f t="shared" si="10"/>
        <v>134</v>
      </c>
      <c r="AI12" s="73">
        <f t="shared" si="11"/>
        <v>2335</v>
      </c>
      <c r="AJ12" s="74">
        <f t="shared" si="12"/>
        <v>2724</v>
      </c>
      <c r="AK12" s="73">
        <f t="shared" si="13"/>
        <v>3446</v>
      </c>
      <c r="AL12" s="74">
        <f t="shared" si="14"/>
        <v>3891</v>
      </c>
      <c r="AM12" s="73">
        <f t="shared" si="15"/>
        <v>4225</v>
      </c>
      <c r="AN12" s="74">
        <f t="shared" si="16"/>
        <v>4669</v>
      </c>
      <c r="AO12" s="57">
        <f t="shared" si="17"/>
        <v>5</v>
      </c>
      <c r="AP12" s="57">
        <f t="shared" si="18"/>
        <v>8</v>
      </c>
      <c r="AQ12" s="57">
        <f t="shared" si="19"/>
        <v>40</v>
      </c>
      <c r="AR12" s="24">
        <f t="shared" si="20"/>
        <v>10.098492939361575</v>
      </c>
      <c r="AS12" s="14">
        <f t="shared" si="21"/>
        <v>0.11111111111111116</v>
      </c>
      <c r="AT12" s="75">
        <f t="shared" si="24"/>
        <v>49.647473560517042</v>
      </c>
      <c r="AU12" s="82">
        <f t="shared" si="25"/>
        <v>54.864864864864863</v>
      </c>
      <c r="AX12" s="84">
        <v>38.443250680344377</v>
      </c>
      <c r="AY12" s="83">
        <v>42.489908646696414</v>
      </c>
      <c r="AZ12" s="64" t="s">
        <v>49</v>
      </c>
      <c r="BA12" s="89">
        <f t="shared" si="22"/>
        <v>-0.22555338919814416</v>
      </c>
    </row>
    <row r="13" spans="1:56" hidden="1" outlineLevel="2" x14ac:dyDescent="0.25">
      <c r="A13" s="101" t="s">
        <v>30</v>
      </c>
      <c r="B13" s="1">
        <v>29000</v>
      </c>
      <c r="C13" s="1">
        <v>4854</v>
      </c>
      <c r="D13" s="128">
        <v>42</v>
      </c>
      <c r="E13" s="125">
        <v>35</v>
      </c>
      <c r="F13" s="124">
        <v>964</v>
      </c>
      <c r="G13" s="125">
        <v>803</v>
      </c>
      <c r="H13" s="124">
        <v>1542</v>
      </c>
      <c r="I13" s="125">
        <v>1285</v>
      </c>
      <c r="J13" s="124">
        <v>1885</v>
      </c>
      <c r="K13" s="125">
        <v>1571</v>
      </c>
      <c r="L13" s="20"/>
      <c r="M13" s="126">
        <f>D13*1.5</f>
        <v>63</v>
      </c>
      <c r="N13" s="126">
        <v>52</v>
      </c>
      <c r="O13" s="126">
        <f t="shared" ref="O13:T14" si="28">F13*1.5</f>
        <v>1446</v>
      </c>
      <c r="P13" s="126">
        <v>1205</v>
      </c>
      <c r="Q13" s="126">
        <f t="shared" si="28"/>
        <v>2313</v>
      </c>
      <c r="R13" s="126">
        <v>1928</v>
      </c>
      <c r="S13" s="126">
        <v>2828</v>
      </c>
      <c r="T13" s="126">
        <v>2357</v>
      </c>
      <c r="U13" s="46">
        <f t="shared" si="5"/>
        <v>0.5003182686187142</v>
      </c>
      <c r="V13" s="45">
        <f t="shared" si="6"/>
        <v>0.19987269255251428</v>
      </c>
      <c r="W13" s="72">
        <f t="shared" si="23"/>
        <v>5.9744540585084467</v>
      </c>
      <c r="Y13" s="27">
        <v>5</v>
      </c>
      <c r="Z13" s="27">
        <v>10</v>
      </c>
      <c r="AA13" s="27">
        <f t="shared" si="7"/>
        <v>50</v>
      </c>
      <c r="AF13" s="64" t="str">
        <f t="shared" si="8"/>
        <v>DIARI DE GIRONA</v>
      </c>
      <c r="AG13" s="62">
        <f t="shared" si="9"/>
        <v>41</v>
      </c>
      <c r="AH13" s="63">
        <f t="shared" si="10"/>
        <v>61</v>
      </c>
      <c r="AI13" s="73">
        <f t="shared" si="11"/>
        <v>935</v>
      </c>
      <c r="AJ13" s="74">
        <f t="shared" si="12"/>
        <v>1403</v>
      </c>
      <c r="AK13" s="73">
        <f t="shared" si="13"/>
        <v>1496</v>
      </c>
      <c r="AL13" s="74">
        <f t="shared" si="14"/>
        <v>2244</v>
      </c>
      <c r="AM13" s="73">
        <f t="shared" si="15"/>
        <v>1829</v>
      </c>
      <c r="AN13" s="74">
        <f t="shared" si="16"/>
        <v>2743</v>
      </c>
      <c r="AO13" s="57">
        <f t="shared" si="17"/>
        <v>5</v>
      </c>
      <c r="AP13" s="57">
        <f t="shared" si="18"/>
        <v>10</v>
      </c>
      <c r="AQ13" s="57">
        <f t="shared" si="19"/>
        <v>50</v>
      </c>
      <c r="AR13" s="24">
        <f t="shared" si="20"/>
        <v>5.9744540585084467</v>
      </c>
      <c r="AS13" s="14">
        <f t="shared" si="21"/>
        <v>0.5003182686187142</v>
      </c>
      <c r="AT13" s="75">
        <f t="shared" si="24"/>
        <v>63.068965517241381</v>
      </c>
      <c r="AU13" s="82">
        <f t="shared" si="25"/>
        <v>94.58620689655173</v>
      </c>
      <c r="AX13" s="84">
        <v>69.388122916103455</v>
      </c>
      <c r="AY13" s="83">
        <v>104.08218437415519</v>
      </c>
      <c r="AZ13" s="64" t="s">
        <v>30</v>
      </c>
      <c r="BA13" s="89">
        <f t="shared" si="22"/>
        <v>0.10039494963561801</v>
      </c>
    </row>
    <row r="14" spans="1:56" ht="15.75" hidden="1" outlineLevel="2" thickBot="1" x14ac:dyDescent="0.3">
      <c r="A14" s="133" t="s">
        <v>40</v>
      </c>
      <c r="B14" s="131">
        <v>25500</v>
      </c>
      <c r="C14" s="131">
        <v>5114</v>
      </c>
      <c r="D14" s="128">
        <v>31</v>
      </c>
      <c r="E14" s="125">
        <v>26</v>
      </c>
      <c r="F14" s="124">
        <v>718</v>
      </c>
      <c r="G14" s="125">
        <v>598</v>
      </c>
      <c r="H14" s="124">
        <v>1148</v>
      </c>
      <c r="I14" s="125">
        <v>957</v>
      </c>
      <c r="J14" s="124">
        <v>1404</v>
      </c>
      <c r="K14" s="125">
        <v>1170</v>
      </c>
      <c r="L14" s="20"/>
      <c r="M14" s="126">
        <v>47</v>
      </c>
      <c r="N14" s="126">
        <v>39</v>
      </c>
      <c r="O14" s="126">
        <v>1077</v>
      </c>
      <c r="P14" s="126">
        <f t="shared" si="28"/>
        <v>897</v>
      </c>
      <c r="Q14" s="126">
        <v>1722</v>
      </c>
      <c r="R14" s="126">
        <v>1436</v>
      </c>
      <c r="S14" s="126">
        <f>T14*1.2</f>
        <v>2106</v>
      </c>
      <c r="T14" s="126">
        <f t="shared" si="28"/>
        <v>1755</v>
      </c>
      <c r="U14" s="46">
        <f t="shared" si="5"/>
        <v>0.5</v>
      </c>
      <c r="V14" s="45">
        <f t="shared" si="6"/>
        <v>0.19999999999999996</v>
      </c>
      <c r="W14" s="72">
        <f t="shared" si="23"/>
        <v>4.986312084473993</v>
      </c>
      <c r="Y14" s="27">
        <v>5</v>
      </c>
      <c r="Z14" s="27">
        <v>10</v>
      </c>
      <c r="AA14" s="27">
        <f>Z14*Y14</f>
        <v>50</v>
      </c>
      <c r="AF14" s="64" t="str">
        <f t="shared" si="8"/>
        <v>REGIÓ 7</v>
      </c>
      <c r="AG14" s="62">
        <f t="shared" si="9"/>
        <v>30</v>
      </c>
      <c r="AH14" s="63">
        <f t="shared" si="10"/>
        <v>46</v>
      </c>
      <c r="AI14" s="73">
        <f t="shared" si="11"/>
        <v>696</v>
      </c>
      <c r="AJ14" s="74">
        <f t="shared" si="12"/>
        <v>1044</v>
      </c>
      <c r="AK14" s="73">
        <f t="shared" si="13"/>
        <v>1114</v>
      </c>
      <c r="AL14" s="74">
        <f t="shared" si="14"/>
        <v>1671</v>
      </c>
      <c r="AM14" s="73">
        <f t="shared" si="15"/>
        <v>1362</v>
      </c>
      <c r="AN14" s="74">
        <f t="shared" si="16"/>
        <v>2043</v>
      </c>
      <c r="AO14" s="57">
        <f t="shared" si="17"/>
        <v>5</v>
      </c>
      <c r="AP14" s="57">
        <f t="shared" si="18"/>
        <v>10</v>
      </c>
      <c r="AQ14" s="57">
        <f t="shared" si="19"/>
        <v>50</v>
      </c>
      <c r="AR14" s="24">
        <f t="shared" si="20"/>
        <v>4.986312084473993</v>
      </c>
      <c r="AS14" s="14">
        <f t="shared" si="21"/>
        <v>0.5</v>
      </c>
      <c r="AT14" s="75">
        <f t="shared" si="24"/>
        <v>53.411764705882355</v>
      </c>
      <c r="AU14" s="82">
        <f t="shared" si="25"/>
        <v>80.117647058823536</v>
      </c>
      <c r="AX14" s="84">
        <v>59.545637103392885</v>
      </c>
      <c r="AY14" s="83">
        <v>89.318455655089323</v>
      </c>
      <c r="AZ14" s="64" t="s">
        <v>40</v>
      </c>
      <c r="BA14" s="89">
        <f t="shared" si="22"/>
        <v>0.11484122330140845</v>
      </c>
    </row>
    <row r="15" spans="1:56" ht="15.75" hidden="1" outlineLevel="2" thickBot="1" x14ac:dyDescent="0.3">
      <c r="A15" s="101" t="s">
        <v>26</v>
      </c>
      <c r="B15" s="1">
        <v>57300</v>
      </c>
      <c r="C15" s="1">
        <v>4298</v>
      </c>
      <c r="D15" s="124">
        <v>25</v>
      </c>
      <c r="E15" s="125">
        <v>21</v>
      </c>
      <c r="F15" s="124">
        <v>569</v>
      </c>
      <c r="G15" s="125">
        <v>474</v>
      </c>
      <c r="H15" s="124">
        <v>910</v>
      </c>
      <c r="I15" s="125">
        <v>758</v>
      </c>
      <c r="J15" s="124">
        <v>1112</v>
      </c>
      <c r="K15" s="125">
        <v>927</v>
      </c>
      <c r="L15" s="20"/>
      <c r="M15" s="126">
        <v>38</v>
      </c>
      <c r="N15" s="126">
        <v>31</v>
      </c>
      <c r="O15" s="126">
        <v>854</v>
      </c>
      <c r="P15" s="126">
        <v>711</v>
      </c>
      <c r="Q15" s="126">
        <v>1365</v>
      </c>
      <c r="R15" s="126">
        <v>1137</v>
      </c>
      <c r="S15" s="126">
        <v>1668</v>
      </c>
      <c r="T15" s="126">
        <v>1391</v>
      </c>
      <c r="U15" s="46">
        <f t="shared" si="5"/>
        <v>0.50053937432578199</v>
      </c>
      <c r="V15" s="45">
        <f t="shared" si="6"/>
        <v>0.19956850053937436</v>
      </c>
      <c r="W15" s="72">
        <f t="shared" si="23"/>
        <v>13.331782224290368</v>
      </c>
      <c r="Y15" s="27">
        <v>5</v>
      </c>
      <c r="Z15" s="27">
        <v>10</v>
      </c>
      <c r="AA15" s="27">
        <f t="shared" si="7"/>
        <v>50</v>
      </c>
      <c r="AF15" s="64" t="str">
        <f t="shared" si="8"/>
        <v>LA OPINIÓN DE MURCIA</v>
      </c>
      <c r="AG15" s="62">
        <f t="shared" si="9"/>
        <v>24</v>
      </c>
      <c r="AH15" s="63">
        <f t="shared" si="10"/>
        <v>37</v>
      </c>
      <c r="AI15" s="73">
        <f t="shared" si="11"/>
        <v>552</v>
      </c>
      <c r="AJ15" s="74">
        <f t="shared" si="12"/>
        <v>828</v>
      </c>
      <c r="AK15" s="73">
        <f t="shared" si="13"/>
        <v>883</v>
      </c>
      <c r="AL15" s="74">
        <f t="shared" si="14"/>
        <v>1324</v>
      </c>
      <c r="AM15" s="73">
        <f t="shared" si="15"/>
        <v>1079</v>
      </c>
      <c r="AN15" s="74">
        <f t="shared" si="16"/>
        <v>1619</v>
      </c>
      <c r="AO15" s="57">
        <f t="shared" si="17"/>
        <v>5</v>
      </c>
      <c r="AP15" s="57">
        <f t="shared" si="18"/>
        <v>10</v>
      </c>
      <c r="AQ15" s="57">
        <f t="shared" si="19"/>
        <v>50</v>
      </c>
      <c r="AR15" s="24">
        <f t="shared" si="20"/>
        <v>13.331782224290368</v>
      </c>
      <c r="AS15" s="14">
        <f t="shared" si="21"/>
        <v>0.50053937432578199</v>
      </c>
      <c r="AT15" s="75">
        <f t="shared" si="24"/>
        <v>18.830715532286213</v>
      </c>
      <c r="AU15" s="82">
        <f t="shared" si="25"/>
        <v>28.254799301919721</v>
      </c>
      <c r="AX15" s="84">
        <v>42.149575879734613</v>
      </c>
      <c r="AY15" s="83">
        <v>63.224363819601919</v>
      </c>
      <c r="AZ15" s="64" t="s">
        <v>26</v>
      </c>
      <c r="BA15" s="89">
        <f t="shared" si="22"/>
        <v>1.2376504304281593</v>
      </c>
    </row>
    <row r="16" spans="1:56" hidden="1" outlineLevel="2" x14ac:dyDescent="0.25">
      <c r="A16" s="129" t="s">
        <v>23</v>
      </c>
      <c r="B16" s="130">
        <v>237700</v>
      </c>
      <c r="C16" s="135">
        <v>24599</v>
      </c>
      <c r="D16" s="124">
        <v>95</v>
      </c>
      <c r="E16" s="125">
        <v>80</v>
      </c>
      <c r="F16" s="124">
        <v>2205</v>
      </c>
      <c r="G16" s="125">
        <v>1840</v>
      </c>
      <c r="H16" s="124">
        <v>3535</v>
      </c>
      <c r="I16" s="125">
        <v>2945</v>
      </c>
      <c r="J16" s="124">
        <v>4320</v>
      </c>
      <c r="K16" s="125">
        <v>3600</v>
      </c>
      <c r="L16" s="20"/>
      <c r="M16" s="126">
        <v>145</v>
      </c>
      <c r="N16" s="126">
        <v>120</v>
      </c>
      <c r="O16" s="126">
        <v>3310</v>
      </c>
      <c r="P16" s="126">
        <v>2760</v>
      </c>
      <c r="Q16" s="126">
        <v>5300</v>
      </c>
      <c r="R16" s="126">
        <v>4515</v>
      </c>
      <c r="S16" s="126">
        <v>6480</v>
      </c>
      <c r="T16" s="126">
        <v>5400</v>
      </c>
      <c r="U16" s="46">
        <f t="shared" si="5"/>
        <v>0.5</v>
      </c>
      <c r="V16" s="45">
        <f t="shared" si="6"/>
        <v>0.19999999999999996</v>
      </c>
      <c r="W16" s="72">
        <f t="shared" si="23"/>
        <v>9.6629944306679132</v>
      </c>
      <c r="Y16" s="27">
        <v>5</v>
      </c>
      <c r="Z16" s="27">
        <v>10</v>
      </c>
      <c r="AA16" s="27">
        <f t="shared" si="7"/>
        <v>50</v>
      </c>
      <c r="AF16" s="64" t="str">
        <f t="shared" si="8"/>
        <v>FARO DE VIGO</v>
      </c>
      <c r="AG16" s="62">
        <f t="shared" si="9"/>
        <v>93</v>
      </c>
      <c r="AH16" s="63">
        <f t="shared" si="10"/>
        <v>140</v>
      </c>
      <c r="AI16" s="73">
        <f t="shared" si="11"/>
        <v>2140</v>
      </c>
      <c r="AJ16" s="74">
        <f t="shared" si="12"/>
        <v>3212</v>
      </c>
      <c r="AK16" s="73">
        <f t="shared" si="13"/>
        <v>3429</v>
      </c>
      <c r="AL16" s="74">
        <f t="shared" si="14"/>
        <v>5193</v>
      </c>
      <c r="AM16" s="73">
        <f t="shared" si="15"/>
        <v>4190</v>
      </c>
      <c r="AN16" s="74">
        <f t="shared" si="16"/>
        <v>6286</v>
      </c>
      <c r="AO16" s="57">
        <f t="shared" si="17"/>
        <v>5</v>
      </c>
      <c r="AP16" s="57">
        <f t="shared" si="18"/>
        <v>10</v>
      </c>
      <c r="AQ16" s="57">
        <f t="shared" si="19"/>
        <v>50</v>
      </c>
      <c r="AR16" s="24">
        <f t="shared" si="20"/>
        <v>9.6629944306679132</v>
      </c>
      <c r="AS16" s="14">
        <f t="shared" si="21"/>
        <v>0.5</v>
      </c>
      <c r="AT16" s="75">
        <f t="shared" si="24"/>
        <v>17.627261253681109</v>
      </c>
      <c r="AU16" s="82">
        <f t="shared" si="25"/>
        <v>26.445098864114428</v>
      </c>
      <c r="AX16" s="84">
        <v>14.101786163236682</v>
      </c>
      <c r="AY16" s="83">
        <v>21.152679244855022</v>
      </c>
      <c r="AZ16" s="64" t="s">
        <v>23</v>
      </c>
      <c r="BA16" s="89">
        <f t="shared" si="22"/>
        <v>-0.2001285624400192</v>
      </c>
    </row>
    <row r="17" spans="1:53" ht="15.75" hidden="1" outlineLevel="2" thickBot="1" x14ac:dyDescent="0.3">
      <c r="A17" s="133" t="s">
        <v>29</v>
      </c>
      <c r="B17" s="131">
        <v>32900</v>
      </c>
      <c r="C17" s="136">
        <v>3899</v>
      </c>
      <c r="D17" s="124">
        <v>26</v>
      </c>
      <c r="E17" s="125">
        <v>22</v>
      </c>
      <c r="F17" s="124">
        <v>604</v>
      </c>
      <c r="G17" s="125">
        <v>503</v>
      </c>
      <c r="H17" s="124">
        <v>966</v>
      </c>
      <c r="I17" s="125">
        <v>805</v>
      </c>
      <c r="J17" s="124">
        <v>1181</v>
      </c>
      <c r="K17" s="125">
        <v>984</v>
      </c>
      <c r="L17" s="20"/>
      <c r="M17" s="126">
        <f>D17*1.5</f>
        <v>39</v>
      </c>
      <c r="N17" s="126">
        <f t="shared" ref="N17:T18" si="29">E17*1.5</f>
        <v>33</v>
      </c>
      <c r="O17" s="126">
        <f t="shared" si="29"/>
        <v>906</v>
      </c>
      <c r="P17" s="126">
        <v>755</v>
      </c>
      <c r="Q17" s="126">
        <f t="shared" si="29"/>
        <v>1449</v>
      </c>
      <c r="R17" s="126">
        <v>1208</v>
      </c>
      <c r="S17" s="126">
        <v>1772</v>
      </c>
      <c r="T17" s="126">
        <f t="shared" si="29"/>
        <v>1476</v>
      </c>
      <c r="U17" s="46">
        <f t="shared" si="5"/>
        <v>0.5</v>
      </c>
      <c r="V17" s="45">
        <f t="shared" si="6"/>
        <v>0.20020325203252032</v>
      </c>
      <c r="W17" s="72">
        <f t="shared" si="23"/>
        <v>8.4380610412926398</v>
      </c>
      <c r="Y17" s="27">
        <v>5</v>
      </c>
      <c r="Z17" s="27">
        <v>10</v>
      </c>
      <c r="AA17" s="27">
        <f t="shared" si="7"/>
        <v>50</v>
      </c>
      <c r="AF17" s="64" t="str">
        <f t="shared" si="8"/>
        <v>LA OPINIÓN DE CORUÑA</v>
      </c>
      <c r="AG17" s="62">
        <f t="shared" si="9"/>
        <v>25</v>
      </c>
      <c r="AH17" s="63">
        <f t="shared" si="10"/>
        <v>38</v>
      </c>
      <c r="AI17" s="73">
        <f t="shared" si="11"/>
        <v>586</v>
      </c>
      <c r="AJ17" s="74">
        <f t="shared" si="12"/>
        <v>879</v>
      </c>
      <c r="AK17" s="73">
        <f t="shared" si="13"/>
        <v>937</v>
      </c>
      <c r="AL17" s="74">
        <f t="shared" si="14"/>
        <v>1406</v>
      </c>
      <c r="AM17" s="73">
        <f t="shared" si="15"/>
        <v>1146</v>
      </c>
      <c r="AN17" s="74">
        <f t="shared" si="16"/>
        <v>1719</v>
      </c>
      <c r="AO17" s="57">
        <f t="shared" si="17"/>
        <v>5</v>
      </c>
      <c r="AP17" s="57">
        <f t="shared" si="18"/>
        <v>10</v>
      </c>
      <c r="AQ17" s="57">
        <f t="shared" si="19"/>
        <v>50</v>
      </c>
      <c r="AR17" s="24">
        <f t="shared" si="20"/>
        <v>8.4380610412926398</v>
      </c>
      <c r="AS17" s="14">
        <f t="shared" si="21"/>
        <v>0.5</v>
      </c>
      <c r="AT17" s="75">
        <f t="shared" si="24"/>
        <v>34.832826747720361</v>
      </c>
      <c r="AU17" s="82">
        <f t="shared" si="25"/>
        <v>52.249240121580549</v>
      </c>
      <c r="AX17" s="84">
        <v>67.984142058216136</v>
      </c>
      <c r="AY17" s="83">
        <v>101.9762130873242</v>
      </c>
      <c r="AZ17" s="64" t="s">
        <v>29</v>
      </c>
      <c r="BA17" s="89">
        <f t="shared" si="22"/>
        <v>0.951726242334477</v>
      </c>
    </row>
    <row r="18" spans="1:53" hidden="1" outlineLevel="2" x14ac:dyDescent="0.25">
      <c r="A18" s="129" t="s">
        <v>37</v>
      </c>
      <c r="B18" s="130">
        <v>215400</v>
      </c>
      <c r="C18" s="130">
        <v>17993</v>
      </c>
      <c r="D18" s="128">
        <v>89</v>
      </c>
      <c r="E18" s="125">
        <v>74</v>
      </c>
      <c r="F18" s="124">
        <v>2042</v>
      </c>
      <c r="G18" s="125">
        <v>1702</v>
      </c>
      <c r="H18" s="124">
        <v>3268</v>
      </c>
      <c r="I18" s="125">
        <v>2723</v>
      </c>
      <c r="J18" s="124">
        <v>3996</v>
      </c>
      <c r="K18" s="125">
        <v>3330</v>
      </c>
      <c r="L18" s="20"/>
      <c r="M18" s="126">
        <v>134</v>
      </c>
      <c r="N18" s="126">
        <v>111</v>
      </c>
      <c r="O18" s="126">
        <f t="shared" si="29"/>
        <v>3063</v>
      </c>
      <c r="P18" s="126">
        <f t="shared" si="29"/>
        <v>2553</v>
      </c>
      <c r="Q18" s="126">
        <f t="shared" si="29"/>
        <v>4902</v>
      </c>
      <c r="R18" s="126">
        <v>4085</v>
      </c>
      <c r="S18" s="126">
        <f t="shared" si="29"/>
        <v>5994</v>
      </c>
      <c r="T18" s="126">
        <f t="shared" si="29"/>
        <v>4995</v>
      </c>
      <c r="U18" s="46">
        <f t="shared" si="5"/>
        <v>0.5</v>
      </c>
      <c r="V18" s="45">
        <f t="shared" si="6"/>
        <v>0.19999999999999996</v>
      </c>
      <c r="W18" s="72">
        <f t="shared" si="23"/>
        <v>11.971322180848107</v>
      </c>
      <c r="Y18" s="27">
        <v>5</v>
      </c>
      <c r="Z18" s="27">
        <v>10</v>
      </c>
      <c r="AA18" s="27">
        <f t="shared" si="7"/>
        <v>50</v>
      </c>
      <c r="AF18" s="64" t="str">
        <f t="shared" si="8"/>
        <v>LEVANTE / EMV</v>
      </c>
      <c r="AG18" s="62">
        <f t="shared" si="9"/>
        <v>86</v>
      </c>
      <c r="AH18" s="63">
        <f t="shared" si="10"/>
        <v>130</v>
      </c>
      <c r="AI18" s="73">
        <f t="shared" si="11"/>
        <v>1981</v>
      </c>
      <c r="AJ18" s="74">
        <f t="shared" si="12"/>
        <v>2971</v>
      </c>
      <c r="AK18" s="73">
        <f t="shared" si="13"/>
        <v>3170</v>
      </c>
      <c r="AL18" s="74">
        <f t="shared" si="14"/>
        <v>4755</v>
      </c>
      <c r="AM18" s="73">
        <f t="shared" si="15"/>
        <v>3876</v>
      </c>
      <c r="AN18" s="74">
        <f t="shared" si="16"/>
        <v>5814</v>
      </c>
      <c r="AO18" s="57">
        <f t="shared" si="17"/>
        <v>5</v>
      </c>
      <c r="AP18" s="57">
        <f t="shared" si="18"/>
        <v>10</v>
      </c>
      <c r="AQ18" s="57">
        <f t="shared" si="19"/>
        <v>50</v>
      </c>
      <c r="AR18" s="24">
        <f t="shared" si="20"/>
        <v>11.971322180848107</v>
      </c>
      <c r="AS18" s="14">
        <f t="shared" si="21"/>
        <v>0.5</v>
      </c>
      <c r="AT18" s="75">
        <f t="shared" si="24"/>
        <v>17.994428969359333</v>
      </c>
      <c r="AU18" s="82">
        <f t="shared" si="25"/>
        <v>26.991643454038996</v>
      </c>
      <c r="AX18" s="84">
        <v>16.564743907590032</v>
      </c>
      <c r="AY18" s="83">
        <v>24.847115861385049</v>
      </c>
      <c r="AZ18" s="64" t="s">
        <v>37</v>
      </c>
      <c r="BA18" s="89">
        <f t="shared" si="22"/>
        <v>-7.945153826241147E-2</v>
      </c>
    </row>
    <row r="19" spans="1:53" hidden="1" outlineLevel="2" x14ac:dyDescent="0.25">
      <c r="A19" s="134" t="s">
        <v>38</v>
      </c>
      <c r="B19" s="1">
        <v>174200</v>
      </c>
      <c r="C19" s="1">
        <v>14084</v>
      </c>
      <c r="D19" s="128">
        <v>66</v>
      </c>
      <c r="E19" s="125">
        <v>55</v>
      </c>
      <c r="F19" s="124">
        <v>1524</v>
      </c>
      <c r="G19" s="125">
        <v>1270</v>
      </c>
      <c r="H19" s="124">
        <v>2438</v>
      </c>
      <c r="I19" s="125">
        <v>2032</v>
      </c>
      <c r="J19" s="124">
        <v>2982</v>
      </c>
      <c r="K19" s="125">
        <v>2485</v>
      </c>
      <c r="L19" s="20"/>
      <c r="M19" s="126">
        <v>99</v>
      </c>
      <c r="N19" s="126">
        <v>83</v>
      </c>
      <c r="O19" s="126">
        <v>2286</v>
      </c>
      <c r="P19" s="126">
        <v>1905</v>
      </c>
      <c r="Q19" s="126">
        <v>3657</v>
      </c>
      <c r="R19" s="126">
        <v>3048</v>
      </c>
      <c r="S19" s="126">
        <v>4473</v>
      </c>
      <c r="T19" s="126">
        <v>3728</v>
      </c>
      <c r="U19" s="46">
        <f t="shared" si="5"/>
        <v>0.50020120724346073</v>
      </c>
      <c r="V19" s="45">
        <f t="shared" si="6"/>
        <v>0.19999999999999996</v>
      </c>
      <c r="W19" s="72">
        <f t="shared" si="23"/>
        <v>12.368645271229765</v>
      </c>
      <c r="Y19" s="27">
        <v>5</v>
      </c>
      <c r="Z19" s="27">
        <v>10</v>
      </c>
      <c r="AA19" s="27">
        <f t="shared" si="7"/>
        <v>50</v>
      </c>
      <c r="AF19" s="64" t="str">
        <f t="shared" si="8"/>
        <v>INFORMACIÓN</v>
      </c>
      <c r="AG19" s="62">
        <f t="shared" si="9"/>
        <v>64</v>
      </c>
      <c r="AH19" s="63">
        <f t="shared" si="10"/>
        <v>96</v>
      </c>
      <c r="AI19" s="73">
        <f t="shared" si="11"/>
        <v>1478</v>
      </c>
      <c r="AJ19" s="74">
        <f t="shared" si="12"/>
        <v>2217</v>
      </c>
      <c r="AK19" s="73">
        <f t="shared" si="13"/>
        <v>2365</v>
      </c>
      <c r="AL19" s="74">
        <f t="shared" si="14"/>
        <v>3548</v>
      </c>
      <c r="AM19" s="73">
        <f t="shared" si="15"/>
        <v>2893</v>
      </c>
      <c r="AN19" s="74">
        <f t="shared" si="16"/>
        <v>4339</v>
      </c>
      <c r="AO19" s="57">
        <f t="shared" si="17"/>
        <v>5</v>
      </c>
      <c r="AP19" s="57">
        <f t="shared" si="18"/>
        <v>10</v>
      </c>
      <c r="AQ19" s="57">
        <f t="shared" si="19"/>
        <v>50</v>
      </c>
      <c r="AR19" s="24">
        <f t="shared" si="20"/>
        <v>12.368645271229765</v>
      </c>
      <c r="AS19" s="14">
        <f t="shared" si="21"/>
        <v>0.50020120724346073</v>
      </c>
      <c r="AT19" s="75">
        <f t="shared" si="24"/>
        <v>16.607347876004592</v>
      </c>
      <c r="AU19" s="82">
        <f t="shared" si="25"/>
        <v>24.908151549942595</v>
      </c>
      <c r="AX19" s="84">
        <v>17.263266591825232</v>
      </c>
      <c r="AY19" s="83">
        <v>25.892531487876163</v>
      </c>
      <c r="AZ19" s="64" t="s">
        <v>38</v>
      </c>
      <c r="BA19" s="89">
        <f t="shared" si="22"/>
        <v>3.9520392991018172E-2</v>
      </c>
    </row>
    <row r="20" spans="1:53" ht="15.75" hidden="1" outlineLevel="2" thickBot="1" x14ac:dyDescent="0.3">
      <c r="A20" s="137" t="s">
        <v>43</v>
      </c>
      <c r="B20" s="131">
        <v>54400</v>
      </c>
      <c r="C20" s="131">
        <v>4913</v>
      </c>
      <c r="D20" s="124">
        <v>43</v>
      </c>
      <c r="E20" s="125">
        <v>36</v>
      </c>
      <c r="F20" s="124">
        <v>982</v>
      </c>
      <c r="G20" s="125">
        <v>818</v>
      </c>
      <c r="H20" s="124">
        <v>1571</v>
      </c>
      <c r="I20" s="125">
        <v>1309</v>
      </c>
      <c r="J20" s="124">
        <v>1920</v>
      </c>
      <c r="K20" s="125">
        <v>1600</v>
      </c>
      <c r="L20" s="20"/>
      <c r="M20" s="126">
        <f>ROUND(D20*1.3,0)</f>
        <v>56</v>
      </c>
      <c r="N20" s="126">
        <f t="shared" ref="N20:T20" si="30">ROUND(E20*1.3,0)</f>
        <v>47</v>
      </c>
      <c r="O20" s="126">
        <f t="shared" si="30"/>
        <v>1277</v>
      </c>
      <c r="P20" s="126">
        <f t="shared" si="30"/>
        <v>1063</v>
      </c>
      <c r="Q20" s="126">
        <f t="shared" si="30"/>
        <v>2042</v>
      </c>
      <c r="R20" s="126">
        <f t="shared" si="30"/>
        <v>1702</v>
      </c>
      <c r="S20" s="126">
        <f t="shared" si="30"/>
        <v>2496</v>
      </c>
      <c r="T20" s="126">
        <f t="shared" si="30"/>
        <v>2080</v>
      </c>
      <c r="U20" s="46">
        <f t="shared" si="5"/>
        <v>0.30000000000000004</v>
      </c>
      <c r="V20" s="45">
        <f t="shared" si="6"/>
        <v>0.19999999999999996</v>
      </c>
      <c r="W20" s="72">
        <f t="shared" si="23"/>
        <v>11.072664359861591</v>
      </c>
      <c r="Y20" s="27">
        <v>5</v>
      </c>
      <c r="Z20" s="27">
        <v>10</v>
      </c>
      <c r="AA20" s="27">
        <f t="shared" si="7"/>
        <v>50</v>
      </c>
      <c r="AF20" s="64" t="str">
        <f t="shared" si="8"/>
        <v>SD SUPERDEPORTE</v>
      </c>
      <c r="AG20" s="62">
        <f t="shared" si="9"/>
        <v>42</v>
      </c>
      <c r="AH20" s="63">
        <f t="shared" si="10"/>
        <v>54</v>
      </c>
      <c r="AI20" s="73">
        <f t="shared" si="11"/>
        <v>952</v>
      </c>
      <c r="AJ20" s="74">
        <f t="shared" si="12"/>
        <v>1238</v>
      </c>
      <c r="AK20" s="73">
        <f t="shared" si="13"/>
        <v>1524</v>
      </c>
      <c r="AL20" s="74">
        <f t="shared" si="14"/>
        <v>1981</v>
      </c>
      <c r="AM20" s="73">
        <f t="shared" si="15"/>
        <v>1862</v>
      </c>
      <c r="AN20" s="74">
        <f t="shared" si="16"/>
        <v>2421</v>
      </c>
      <c r="AO20" s="57">
        <f>Y20</f>
        <v>5</v>
      </c>
      <c r="AP20" s="57">
        <f t="shared" si="18"/>
        <v>10</v>
      </c>
      <c r="AQ20" s="57">
        <f t="shared" si="19"/>
        <v>50</v>
      </c>
      <c r="AR20" s="24">
        <f t="shared" si="20"/>
        <v>11.072664359861591</v>
      </c>
      <c r="AS20" s="14">
        <f t="shared" si="21"/>
        <v>0.30000000000000004</v>
      </c>
      <c r="AT20" s="75">
        <f t="shared" si="24"/>
        <v>34.227941176470587</v>
      </c>
      <c r="AU20" s="82">
        <f t="shared" si="25"/>
        <v>44.503676470588232</v>
      </c>
      <c r="AX20" s="84">
        <v>45.324717891089577</v>
      </c>
      <c r="AY20" s="83">
        <v>67.987076836634373</v>
      </c>
      <c r="AZ20" s="64" t="s">
        <v>43</v>
      </c>
      <c r="BA20" s="89">
        <f t="shared" si="22"/>
        <v>0.52767326720896746</v>
      </c>
    </row>
    <row r="21" spans="1:53" hidden="1" outlineLevel="1" x14ac:dyDescent="0.25">
      <c r="A21" s="92"/>
      <c r="B21" s="92"/>
      <c r="C21" s="92"/>
      <c r="L21" s="20"/>
      <c r="U21" s="46"/>
      <c r="V21" s="45"/>
      <c r="W21" s="24"/>
      <c r="AA21" s="27"/>
      <c r="AF21" s="64">
        <f t="shared" si="8"/>
        <v>0</v>
      </c>
      <c r="AG21" s="62"/>
      <c r="AH21" s="63"/>
      <c r="AI21" s="73"/>
      <c r="AJ21" s="74"/>
      <c r="AK21" s="73"/>
      <c r="AL21" s="74"/>
      <c r="AM21" s="73"/>
      <c r="AN21" s="74"/>
      <c r="AR21" s="24"/>
      <c r="AS21" s="14"/>
      <c r="BA21" s="89"/>
    </row>
    <row r="22" spans="1:53" hidden="1" outlineLevel="1" x14ac:dyDescent="0.25">
      <c r="A22" s="20"/>
      <c r="C22" s="1"/>
      <c r="D22" s="89"/>
      <c r="E22" s="89"/>
      <c r="U22" s="46"/>
      <c r="V22" s="45"/>
      <c r="W22" s="24"/>
      <c r="AA22" s="27"/>
      <c r="AF22" s="64">
        <f t="shared" si="8"/>
        <v>0</v>
      </c>
      <c r="AG22" s="62"/>
      <c r="AH22" s="63"/>
      <c r="AI22" s="73"/>
      <c r="AJ22" s="74"/>
      <c r="AK22" s="73"/>
      <c r="AL22" s="74"/>
      <c r="AM22" s="73"/>
      <c r="AN22" s="74"/>
      <c r="AR22" s="24"/>
      <c r="AS22" s="14"/>
      <c r="BA22" s="89"/>
    </row>
    <row r="23" spans="1:53" ht="15.75" hidden="1" outlineLevel="2" thickBot="1" x14ac:dyDescent="0.3">
      <c r="A23" s="33" t="s">
        <v>64</v>
      </c>
      <c r="B23" s="102"/>
      <c r="C23" s="103"/>
      <c r="D23" s="1"/>
      <c r="E23" s="1"/>
      <c r="F23" s="1"/>
      <c r="G23" s="1"/>
      <c r="H23" s="1"/>
      <c r="I23" s="1"/>
      <c r="J23" s="1"/>
      <c r="K23" s="1"/>
      <c r="L23" s="20"/>
      <c r="M23" s="26"/>
      <c r="N23" s="26"/>
      <c r="O23" s="65"/>
      <c r="P23" s="65"/>
      <c r="Q23" s="65"/>
      <c r="R23" s="65"/>
      <c r="S23" s="65"/>
      <c r="T23" s="65"/>
      <c r="U23" s="46"/>
      <c r="V23" s="45"/>
      <c r="W23" s="72"/>
      <c r="AF23" s="64" t="str">
        <f t="shared" si="8"/>
        <v>ANDALUCÍA (1)</v>
      </c>
      <c r="AG23" s="62"/>
      <c r="AH23" s="63"/>
      <c r="AI23" s="73"/>
      <c r="AJ23" s="74"/>
      <c r="AK23" s="73"/>
      <c r="AL23" s="74"/>
      <c r="AM23" s="73"/>
      <c r="AN23" s="74"/>
      <c r="AR23" s="24">
        <f t="shared" ref="AR23" si="31">W23</f>
        <v>0</v>
      </c>
      <c r="AS23" s="14">
        <f t="shared" ref="AS23" si="32">U23</f>
        <v>0</v>
      </c>
      <c r="AT23" s="75"/>
      <c r="AU23" s="82"/>
      <c r="AV23" s="82"/>
      <c r="AX23" s="75">
        <v>139.23698134224452</v>
      </c>
      <c r="AY23" s="82">
        <v>208.85547201336678</v>
      </c>
      <c r="AZ23" t="s">
        <v>64</v>
      </c>
      <c r="BA23" s="89" t="e">
        <f t="shared" si="22"/>
        <v>#DIV/0!</v>
      </c>
    </row>
    <row r="24" spans="1:53" ht="15.75" hidden="1" outlineLevel="2" thickBot="1" x14ac:dyDescent="0.3">
      <c r="A24" s="34" t="s">
        <v>65</v>
      </c>
      <c r="B24" s="104">
        <f>SUMPRODUCT(B4)</f>
        <v>288000</v>
      </c>
      <c r="C24" s="105">
        <f>SUMPRODUCT(C4)</f>
        <v>36404</v>
      </c>
      <c r="D24" s="21">
        <f>ROUND(D4,0)</f>
        <v>92</v>
      </c>
      <c r="E24" s="21">
        <f t="shared" ref="E24:K24" si="33">ROUND(E4,0)</f>
        <v>77</v>
      </c>
      <c r="F24" s="1">
        <f t="shared" si="33"/>
        <v>2125</v>
      </c>
      <c r="G24" s="1">
        <f t="shared" si="33"/>
        <v>1771</v>
      </c>
      <c r="H24" s="1">
        <f t="shared" si="33"/>
        <v>3401</v>
      </c>
      <c r="I24" s="1">
        <f t="shared" si="33"/>
        <v>2834</v>
      </c>
      <c r="J24" s="1">
        <f t="shared" si="33"/>
        <v>4158</v>
      </c>
      <c r="K24" s="1">
        <f t="shared" si="33"/>
        <v>3465</v>
      </c>
      <c r="L24" s="20"/>
      <c r="M24" s="26">
        <f>ROUND(M4,0)</f>
        <v>138</v>
      </c>
      <c r="N24" s="26">
        <f t="shared" ref="N24:T24" si="34">ROUND(N4,0)</f>
        <v>116</v>
      </c>
      <c r="O24" s="65">
        <f t="shared" si="34"/>
        <v>3188</v>
      </c>
      <c r="P24" s="65">
        <f t="shared" si="34"/>
        <v>2657</v>
      </c>
      <c r="Q24" s="65">
        <f t="shared" si="34"/>
        <v>5102</v>
      </c>
      <c r="R24" s="65">
        <f t="shared" si="34"/>
        <v>4251</v>
      </c>
      <c r="S24" s="65">
        <f t="shared" si="34"/>
        <v>6237</v>
      </c>
      <c r="T24" s="65">
        <f t="shared" si="34"/>
        <v>5198</v>
      </c>
      <c r="U24" s="46">
        <f t="shared" ref="U24:U40" si="35">T24/K24-1</f>
        <v>0.50014430014430022</v>
      </c>
      <c r="V24" s="45">
        <f t="shared" ref="V24:V40" si="36">J24/K24-1</f>
        <v>0.19999999999999996</v>
      </c>
      <c r="W24" s="72">
        <f t="shared" si="23"/>
        <v>7.9112185474123722</v>
      </c>
      <c r="AF24" s="64" t="str">
        <f t="shared" si="8"/>
        <v>ASTURIAS (1)</v>
      </c>
      <c r="AG24" s="62">
        <f t="shared" ref="AG24:AG40" si="37">ROUND((D24+E24)/$AF$2,0)</f>
        <v>89</v>
      </c>
      <c r="AH24" s="63">
        <f t="shared" ref="AH24:AH40" si="38">ROUND((M24+N24)/$AF$2,0)</f>
        <v>134</v>
      </c>
      <c r="AI24" s="73">
        <f t="shared" ref="AI24:AI40" si="39">ROUND((F24+G24)/$AF$2,0)</f>
        <v>2061</v>
      </c>
      <c r="AJ24" s="74">
        <f t="shared" ref="AJ24:AJ40" si="40">ROUND((O24+P24)/$AF$2,0)</f>
        <v>3093</v>
      </c>
      <c r="AK24" s="73">
        <f t="shared" ref="AK24:AK40" si="41">ROUND((H24+I24)/$AF$2,0)</f>
        <v>3299</v>
      </c>
      <c r="AL24" s="74">
        <f t="shared" ref="AL24:AL40" si="42">ROUND((Q24+R24)/$AF$2,0)</f>
        <v>4949</v>
      </c>
      <c r="AM24" s="73">
        <f t="shared" ref="AM24:AM40" si="43">ROUND((J24+K24)/$AF$2,0)</f>
        <v>4033</v>
      </c>
      <c r="AN24" s="74">
        <f t="shared" ref="AN24:AN40" si="44">ROUND((S24+T24)/$AF$2,0)</f>
        <v>6050</v>
      </c>
      <c r="AR24" s="24">
        <f t="shared" ref="AR24:AR40" si="45">W24</f>
        <v>7.9112185474123722</v>
      </c>
      <c r="AS24" s="14">
        <f t="shared" ref="AS24:AS40" si="46">U24</f>
        <v>0.50014430014430022</v>
      </c>
      <c r="AT24" s="75">
        <f t="shared" ref="AT24:AT40" si="47">AM24/B24*1000</f>
        <v>14.003472222222223</v>
      </c>
      <c r="AU24" s="82">
        <f t="shared" ref="AU24:AU40" si="48">AN24/B24*1000</f>
        <v>21.006944444444446</v>
      </c>
      <c r="AX24" s="75">
        <v>14.340763181054767</v>
      </c>
      <c r="AY24" s="82">
        <v>21.511144771582149</v>
      </c>
      <c r="AZ24" t="s">
        <v>65</v>
      </c>
      <c r="BA24" s="89">
        <f t="shared" si="22"/>
        <v>2.4001602349695617E-2</v>
      </c>
    </row>
    <row r="25" spans="1:53" ht="15.75" hidden="1" outlineLevel="2" thickBot="1" x14ac:dyDescent="0.3">
      <c r="A25" s="37" t="s">
        <v>66</v>
      </c>
      <c r="B25" s="104">
        <f>SUMPRODUCT(B5:B6)</f>
        <v>127700</v>
      </c>
      <c r="C25" s="105">
        <f>SUMPRODUCT(C5:C6)</f>
        <v>13653</v>
      </c>
      <c r="D25" s="21">
        <f>ROUND(D5+D6,0)</f>
        <v>110</v>
      </c>
      <c r="E25" s="21">
        <f t="shared" ref="E25:K25" si="49">ROUND(E5+E6,0)</f>
        <v>91</v>
      </c>
      <c r="F25" s="1">
        <f t="shared" si="49"/>
        <v>2630</v>
      </c>
      <c r="G25" s="1">
        <f t="shared" si="49"/>
        <v>2198</v>
      </c>
      <c r="H25" s="1">
        <f t="shared" si="49"/>
        <v>4018</v>
      </c>
      <c r="I25" s="1">
        <f t="shared" si="49"/>
        <v>3343</v>
      </c>
      <c r="J25" s="1">
        <f t="shared" si="49"/>
        <v>5115</v>
      </c>
      <c r="K25" s="1">
        <f t="shared" si="49"/>
        <v>4259</v>
      </c>
      <c r="L25" s="20"/>
      <c r="M25" s="26">
        <f>ROUND(M5+M6,0)</f>
        <v>165</v>
      </c>
      <c r="N25" s="26">
        <f t="shared" ref="N25:T25" si="50">ROUND(N5+N6,0)</f>
        <v>136</v>
      </c>
      <c r="O25" s="65">
        <f t="shared" si="50"/>
        <v>3945</v>
      </c>
      <c r="P25" s="65">
        <f t="shared" si="50"/>
        <v>3297</v>
      </c>
      <c r="Q25" s="65">
        <f t="shared" si="50"/>
        <v>6032</v>
      </c>
      <c r="R25" s="65">
        <f t="shared" si="50"/>
        <v>5020</v>
      </c>
      <c r="S25" s="65">
        <f t="shared" si="50"/>
        <v>7663</v>
      </c>
      <c r="T25" s="65">
        <f t="shared" si="50"/>
        <v>6389</v>
      </c>
      <c r="U25" s="46">
        <f t="shared" si="35"/>
        <v>0.50011739845034042</v>
      </c>
      <c r="V25" s="45">
        <f t="shared" si="36"/>
        <v>0.20098614698285977</v>
      </c>
      <c r="W25" s="72">
        <f t="shared" si="23"/>
        <v>9.3532556947191097</v>
      </c>
      <c r="AF25" s="64" t="str">
        <f t="shared" si="8"/>
        <v>BALEARES (2)</v>
      </c>
      <c r="AG25" s="62">
        <f t="shared" si="37"/>
        <v>106</v>
      </c>
      <c r="AH25" s="63">
        <f t="shared" si="38"/>
        <v>159</v>
      </c>
      <c r="AI25" s="73">
        <f t="shared" si="39"/>
        <v>2554</v>
      </c>
      <c r="AJ25" s="74">
        <f t="shared" si="40"/>
        <v>3832</v>
      </c>
      <c r="AK25" s="73">
        <f t="shared" si="41"/>
        <v>3895</v>
      </c>
      <c r="AL25" s="74">
        <f t="shared" si="42"/>
        <v>5848</v>
      </c>
      <c r="AM25" s="73">
        <f t="shared" si="43"/>
        <v>4960</v>
      </c>
      <c r="AN25" s="74">
        <f t="shared" si="44"/>
        <v>7435</v>
      </c>
      <c r="AR25" s="24">
        <f t="shared" si="45"/>
        <v>9.3532556947191097</v>
      </c>
      <c r="AS25" s="14">
        <f t="shared" si="46"/>
        <v>0.50011739845034042</v>
      </c>
      <c r="AT25" s="75">
        <f t="shared" si="47"/>
        <v>38.841033672670321</v>
      </c>
      <c r="AU25" s="82">
        <f t="shared" si="48"/>
        <v>58.222396241190296</v>
      </c>
      <c r="AX25" s="75">
        <v>39.970582827725686</v>
      </c>
      <c r="AY25" s="82">
        <v>59.917059917059923</v>
      </c>
      <c r="AZ25" t="s">
        <v>66</v>
      </c>
      <c r="BA25" s="89">
        <f t="shared" si="22"/>
        <v>2.9106731863961288E-2</v>
      </c>
    </row>
    <row r="26" spans="1:53" ht="15.75" hidden="1" outlineLevel="2" thickBot="1" x14ac:dyDescent="0.3">
      <c r="A26" s="38" t="s">
        <v>67</v>
      </c>
      <c r="B26" s="104">
        <f>SUMPRODUCT(B7:B9)</f>
        <v>233900</v>
      </c>
      <c r="C26" s="105">
        <f>SUMPRODUCT(C7:C9)</f>
        <v>20614</v>
      </c>
      <c r="D26" s="21">
        <f>ROUND(D7+D8+D9,0)</f>
        <v>141</v>
      </c>
      <c r="E26" s="21">
        <f t="shared" ref="E26:K26" si="51">ROUND(E7+E8+E9,0)</f>
        <v>118</v>
      </c>
      <c r="F26" s="1">
        <f t="shared" si="51"/>
        <v>3052</v>
      </c>
      <c r="G26" s="1">
        <f t="shared" si="51"/>
        <v>2560</v>
      </c>
      <c r="H26" s="1">
        <f t="shared" si="51"/>
        <v>4624</v>
      </c>
      <c r="I26" s="1">
        <f t="shared" si="51"/>
        <v>3877</v>
      </c>
      <c r="J26" s="1">
        <f t="shared" si="51"/>
        <v>6028</v>
      </c>
      <c r="K26" s="1">
        <f t="shared" si="51"/>
        <v>5057</v>
      </c>
      <c r="L26" s="20"/>
      <c r="M26" s="26">
        <f>ROUND(M7+M8+M9,0)</f>
        <v>212</v>
      </c>
      <c r="N26" s="26">
        <f t="shared" ref="N26:T26" si="52">ROUND(N7+N8+N9,0)</f>
        <v>178</v>
      </c>
      <c r="O26" s="65">
        <f t="shared" si="52"/>
        <v>4578</v>
      </c>
      <c r="P26" s="65">
        <f t="shared" si="52"/>
        <v>3840</v>
      </c>
      <c r="Q26" s="65">
        <f t="shared" si="52"/>
        <v>6936</v>
      </c>
      <c r="R26" s="65">
        <f t="shared" si="52"/>
        <v>5816</v>
      </c>
      <c r="S26" s="65">
        <f t="shared" si="52"/>
        <v>9042</v>
      </c>
      <c r="T26" s="65">
        <f t="shared" si="52"/>
        <v>7586</v>
      </c>
      <c r="U26" s="46">
        <f t="shared" si="35"/>
        <v>0.50009887284951549</v>
      </c>
      <c r="V26" s="45">
        <f t="shared" si="36"/>
        <v>0.19201107375914583</v>
      </c>
      <c r="W26" s="72">
        <f t="shared" si="23"/>
        <v>11.346657611332104</v>
      </c>
      <c r="AF26" s="64" t="str">
        <f t="shared" si="8"/>
        <v>CANARIAS (3)</v>
      </c>
      <c r="AG26" s="62">
        <f t="shared" si="37"/>
        <v>137</v>
      </c>
      <c r="AH26" s="63">
        <f t="shared" si="38"/>
        <v>206</v>
      </c>
      <c r="AI26" s="73">
        <f t="shared" si="39"/>
        <v>2969</v>
      </c>
      <c r="AJ26" s="74">
        <f t="shared" si="40"/>
        <v>4454</v>
      </c>
      <c r="AK26" s="73">
        <f t="shared" si="41"/>
        <v>4498</v>
      </c>
      <c r="AL26" s="74">
        <f t="shared" si="42"/>
        <v>6747</v>
      </c>
      <c r="AM26" s="73">
        <f t="shared" si="43"/>
        <v>5865</v>
      </c>
      <c r="AN26" s="74">
        <f t="shared" si="44"/>
        <v>8798</v>
      </c>
      <c r="AR26" s="24">
        <f t="shared" si="45"/>
        <v>11.346657611332104</v>
      </c>
      <c r="AS26" s="14">
        <f t="shared" si="46"/>
        <v>0.50009887284951549</v>
      </c>
      <c r="AT26" s="75">
        <f t="shared" si="47"/>
        <v>25.074818298418126</v>
      </c>
      <c r="AU26" s="82">
        <f t="shared" si="48"/>
        <v>37.61436511329628</v>
      </c>
      <c r="AX26" s="75">
        <v>22.482555476585329</v>
      </c>
      <c r="AY26" s="82">
        <v>33.723833214877999</v>
      </c>
      <c r="AZ26" t="s">
        <v>67</v>
      </c>
      <c r="BA26" s="89">
        <f t="shared" si="22"/>
        <v>-0.10343207672653287</v>
      </c>
    </row>
    <row r="27" spans="1:53" ht="15.75" hidden="1" outlineLevel="2" thickBot="1" x14ac:dyDescent="0.3">
      <c r="A27" s="37" t="s">
        <v>121</v>
      </c>
      <c r="B27" s="104">
        <f>SUMPRODUCT(B10:B11)</f>
        <v>112000</v>
      </c>
      <c r="C27" s="105">
        <f>SUMPRODUCT(C10:C11)</f>
        <v>13569</v>
      </c>
      <c r="D27" s="21">
        <f>ROUND(D10+D11,0)</f>
        <v>132</v>
      </c>
      <c r="E27" s="21">
        <f t="shared" ref="E27:K27" si="53">ROUND(E10+E11,0)</f>
        <v>107</v>
      </c>
      <c r="F27" s="21">
        <f t="shared" si="53"/>
        <v>2758</v>
      </c>
      <c r="G27" s="21">
        <f t="shared" si="53"/>
        <v>2238</v>
      </c>
      <c r="H27" s="21">
        <f t="shared" si="53"/>
        <v>3644</v>
      </c>
      <c r="I27" s="21">
        <f t="shared" si="53"/>
        <v>2965</v>
      </c>
      <c r="J27" s="21">
        <f t="shared" si="53"/>
        <v>4664</v>
      </c>
      <c r="K27" s="21">
        <f t="shared" si="53"/>
        <v>3786</v>
      </c>
      <c r="L27" s="56"/>
      <c r="M27" s="26">
        <f>ROUND(M10+M11,0)</f>
        <v>198</v>
      </c>
      <c r="N27" s="26">
        <f t="shared" ref="N27:T27" si="54">ROUND(N10+N11,0)</f>
        <v>161</v>
      </c>
      <c r="O27" s="65">
        <f t="shared" si="54"/>
        <v>4137</v>
      </c>
      <c r="P27" s="65">
        <f t="shared" si="54"/>
        <v>3347</v>
      </c>
      <c r="Q27" s="65">
        <f t="shared" si="54"/>
        <v>5466</v>
      </c>
      <c r="R27" s="65">
        <f t="shared" si="54"/>
        <v>4436</v>
      </c>
      <c r="S27" s="65">
        <f t="shared" si="54"/>
        <v>6996</v>
      </c>
      <c r="T27" s="65">
        <f t="shared" si="54"/>
        <v>5679</v>
      </c>
      <c r="U27" s="46"/>
      <c r="V27" s="45"/>
      <c r="W27" s="72"/>
      <c r="AF27" s="64" t="str">
        <f t="shared" si="8"/>
        <v>CASTILLA-LEÓN (2)</v>
      </c>
      <c r="AG27" s="62">
        <f t="shared" si="37"/>
        <v>126</v>
      </c>
      <c r="AH27" s="63">
        <f t="shared" si="38"/>
        <v>190</v>
      </c>
      <c r="AI27" s="73">
        <f t="shared" si="39"/>
        <v>2643</v>
      </c>
      <c r="AJ27" s="74">
        <f t="shared" si="40"/>
        <v>3960</v>
      </c>
      <c r="AK27" s="73">
        <f t="shared" si="41"/>
        <v>3497</v>
      </c>
      <c r="AL27" s="74">
        <f t="shared" si="42"/>
        <v>5239</v>
      </c>
      <c r="AM27" s="73">
        <f t="shared" si="43"/>
        <v>4471</v>
      </c>
      <c r="AN27" s="74">
        <f t="shared" si="44"/>
        <v>6706</v>
      </c>
      <c r="AR27" s="24">
        <f t="shared" si="45"/>
        <v>0</v>
      </c>
      <c r="AS27" s="14">
        <f t="shared" si="46"/>
        <v>0</v>
      </c>
      <c r="AT27" s="75">
        <f t="shared" si="47"/>
        <v>39.919642857142854</v>
      </c>
      <c r="AU27" s="82">
        <f t="shared" si="48"/>
        <v>59.875</v>
      </c>
      <c r="AX27" s="75">
        <v>53.418837245300018</v>
      </c>
      <c r="AY27" s="82">
        <v>72.633471237194641</v>
      </c>
      <c r="AZ27" t="s">
        <v>68</v>
      </c>
      <c r="BA27" s="89">
        <f t="shared" si="22"/>
        <v>0.21308511460867874</v>
      </c>
    </row>
    <row r="28" spans="1:53" ht="15.75" hidden="1" outlineLevel="2" thickBot="1" x14ac:dyDescent="0.3">
      <c r="A28" s="38" t="s">
        <v>115</v>
      </c>
      <c r="B28" s="104">
        <f t="shared" ref="B28:C28" si="55">SUMPRODUCT(B12:B14)</f>
        <v>139600</v>
      </c>
      <c r="C28" s="105">
        <f t="shared" si="55"/>
        <v>18395</v>
      </c>
      <c r="D28" s="21">
        <f>ROUND(D12+D13+D14,0)</f>
        <v>190</v>
      </c>
      <c r="E28" s="21">
        <f t="shared" ref="E28:K28" si="56">ROUND(E12+E13+E14,0)</f>
        <v>167</v>
      </c>
      <c r="F28" s="1">
        <f t="shared" si="56"/>
        <v>3993</v>
      </c>
      <c r="G28" s="1">
        <f t="shared" si="56"/>
        <v>3502</v>
      </c>
      <c r="H28" s="1">
        <f t="shared" si="56"/>
        <v>6052</v>
      </c>
      <c r="I28" s="1">
        <f t="shared" si="56"/>
        <v>5394</v>
      </c>
      <c r="J28" s="1">
        <f t="shared" si="56"/>
        <v>7492</v>
      </c>
      <c r="K28" s="1">
        <f t="shared" si="56"/>
        <v>6523</v>
      </c>
      <c r="L28" s="20"/>
      <c r="M28" s="26">
        <f>ROUND(M12+M13+M14,0)</f>
        <v>241</v>
      </c>
      <c r="N28" s="26">
        <f t="shared" ref="N28:T28" si="57">ROUND(N12+N13+N14,0)</f>
        <v>213</v>
      </c>
      <c r="O28" s="65">
        <f t="shared" si="57"/>
        <v>5255</v>
      </c>
      <c r="P28" s="65">
        <f t="shared" si="57"/>
        <v>4518</v>
      </c>
      <c r="Q28" s="65">
        <f t="shared" si="57"/>
        <v>7817</v>
      </c>
      <c r="R28" s="65">
        <f t="shared" si="57"/>
        <v>6936</v>
      </c>
      <c r="S28" s="65">
        <f t="shared" si="57"/>
        <v>9557</v>
      </c>
      <c r="T28" s="65">
        <f t="shared" si="57"/>
        <v>8315</v>
      </c>
      <c r="U28" s="46">
        <f t="shared" si="35"/>
        <v>0.27472022075732028</v>
      </c>
      <c r="V28" s="45">
        <f t="shared" si="36"/>
        <v>0.14855128008585017</v>
      </c>
      <c r="W28" s="72">
        <f t="shared" si="23"/>
        <v>7.589018755096494</v>
      </c>
      <c r="AF28" s="64" t="str">
        <f t="shared" si="8"/>
        <v>CATALUÑA (3)</v>
      </c>
      <c r="AG28" s="62">
        <f t="shared" si="37"/>
        <v>189</v>
      </c>
      <c r="AH28" s="63">
        <f t="shared" si="38"/>
        <v>240</v>
      </c>
      <c r="AI28" s="73">
        <f t="shared" si="39"/>
        <v>3966</v>
      </c>
      <c r="AJ28" s="74">
        <f t="shared" si="40"/>
        <v>5171</v>
      </c>
      <c r="AK28" s="73">
        <f t="shared" si="41"/>
        <v>6056</v>
      </c>
      <c r="AL28" s="74">
        <f t="shared" si="42"/>
        <v>7806</v>
      </c>
      <c r="AM28" s="73">
        <f t="shared" si="43"/>
        <v>7415</v>
      </c>
      <c r="AN28" s="74">
        <f t="shared" si="44"/>
        <v>9456</v>
      </c>
      <c r="AR28" s="24">
        <f t="shared" si="45"/>
        <v>7.589018755096494</v>
      </c>
      <c r="AS28" s="14">
        <f t="shared" si="46"/>
        <v>0.27472022075732028</v>
      </c>
      <c r="AT28" s="75">
        <f t="shared" si="47"/>
        <v>53.116045845272204</v>
      </c>
      <c r="AU28" s="82">
        <f t="shared" si="48"/>
        <v>67.736389684813759</v>
      </c>
      <c r="AX28" s="75">
        <v>49.302549302549309</v>
      </c>
      <c r="AY28" s="82">
        <v>64.935064935064943</v>
      </c>
      <c r="AZ28" t="s">
        <v>69</v>
      </c>
      <c r="BA28" s="89">
        <f t="shared" si="22"/>
        <v>-4.135627485881288E-2</v>
      </c>
    </row>
    <row r="29" spans="1:53" ht="15.75" hidden="1" outlineLevel="2" thickBot="1" x14ac:dyDescent="0.3">
      <c r="A29" s="33" t="s">
        <v>70</v>
      </c>
      <c r="B29" s="104">
        <f>SUMPRODUCT(B15)</f>
        <v>57300</v>
      </c>
      <c r="C29" s="105">
        <f>SUMPRODUCT(C15)</f>
        <v>4298</v>
      </c>
      <c r="D29" s="21">
        <f>ROUND(D15,0)</f>
        <v>25</v>
      </c>
      <c r="E29" s="21">
        <f t="shared" ref="E29:K29" si="58">ROUND(E15,0)</f>
        <v>21</v>
      </c>
      <c r="F29" s="1">
        <f t="shared" si="58"/>
        <v>569</v>
      </c>
      <c r="G29" s="1">
        <f t="shared" si="58"/>
        <v>474</v>
      </c>
      <c r="H29" s="1">
        <f t="shared" si="58"/>
        <v>910</v>
      </c>
      <c r="I29" s="1">
        <f t="shared" si="58"/>
        <v>758</v>
      </c>
      <c r="J29" s="1">
        <f t="shared" si="58"/>
        <v>1112</v>
      </c>
      <c r="K29" s="1">
        <f t="shared" si="58"/>
        <v>927</v>
      </c>
      <c r="L29" s="20"/>
      <c r="M29" s="26">
        <f>ROUND(M15,0)</f>
        <v>38</v>
      </c>
      <c r="N29" s="26">
        <f t="shared" ref="N29:T29" si="59">ROUND(N15,0)</f>
        <v>31</v>
      </c>
      <c r="O29" s="65">
        <f t="shared" si="59"/>
        <v>854</v>
      </c>
      <c r="P29" s="65">
        <f t="shared" si="59"/>
        <v>711</v>
      </c>
      <c r="Q29" s="65">
        <f t="shared" si="59"/>
        <v>1365</v>
      </c>
      <c r="R29" s="65">
        <f t="shared" si="59"/>
        <v>1137</v>
      </c>
      <c r="S29" s="65">
        <f t="shared" si="59"/>
        <v>1668</v>
      </c>
      <c r="T29" s="65">
        <f t="shared" si="59"/>
        <v>1391</v>
      </c>
      <c r="U29" s="46">
        <f t="shared" si="35"/>
        <v>0.50053937432578199</v>
      </c>
      <c r="V29" s="45">
        <f t="shared" si="36"/>
        <v>0.19956850053937436</v>
      </c>
      <c r="W29" s="72">
        <f t="shared" si="23"/>
        <v>13.331782224290368</v>
      </c>
      <c r="AF29" s="64" t="str">
        <f t="shared" si="8"/>
        <v>MURCIA (1)</v>
      </c>
      <c r="AG29" s="62">
        <f t="shared" si="37"/>
        <v>24</v>
      </c>
      <c r="AH29" s="63">
        <f t="shared" si="38"/>
        <v>37</v>
      </c>
      <c r="AI29" s="73">
        <f t="shared" si="39"/>
        <v>552</v>
      </c>
      <c r="AJ29" s="74">
        <f t="shared" si="40"/>
        <v>828</v>
      </c>
      <c r="AK29" s="73">
        <f t="shared" si="41"/>
        <v>883</v>
      </c>
      <c r="AL29" s="74">
        <f t="shared" si="42"/>
        <v>1324</v>
      </c>
      <c r="AM29" s="73">
        <f t="shared" si="43"/>
        <v>1079</v>
      </c>
      <c r="AN29" s="74">
        <f t="shared" si="44"/>
        <v>1619</v>
      </c>
      <c r="AR29" s="24">
        <f t="shared" si="45"/>
        <v>13.331782224290368</v>
      </c>
      <c r="AS29" s="14">
        <f t="shared" si="46"/>
        <v>0.50053937432578199</v>
      </c>
      <c r="AT29" s="75">
        <f t="shared" si="47"/>
        <v>18.830715532286213</v>
      </c>
      <c r="AU29" s="82">
        <f t="shared" si="48"/>
        <v>28.254799301919721</v>
      </c>
      <c r="AX29" s="75">
        <v>42.149575879734613</v>
      </c>
      <c r="AY29" s="82">
        <v>63.224363819601919</v>
      </c>
      <c r="AZ29" t="s">
        <v>70</v>
      </c>
      <c r="BA29" s="89">
        <f t="shared" si="22"/>
        <v>1.2376504304281593</v>
      </c>
    </row>
    <row r="30" spans="1:53" ht="15.75" hidden="1" outlineLevel="2" thickBot="1" x14ac:dyDescent="0.3">
      <c r="A30" s="38" t="s">
        <v>122</v>
      </c>
      <c r="B30" s="104">
        <f t="shared" ref="B30:C30" si="60">SUMPRODUCT(B16:B17)</f>
        <v>270600</v>
      </c>
      <c r="C30" s="105">
        <f t="shared" si="60"/>
        <v>28498</v>
      </c>
      <c r="D30" s="21">
        <f>ROUND(D16+D17,0)</f>
        <v>121</v>
      </c>
      <c r="E30" s="21">
        <f t="shared" ref="E30:K30" si="61">ROUND(E16+E17,0)</f>
        <v>102</v>
      </c>
      <c r="F30" s="1">
        <f t="shared" si="61"/>
        <v>2809</v>
      </c>
      <c r="G30" s="1">
        <f t="shared" si="61"/>
        <v>2343</v>
      </c>
      <c r="H30" s="1">
        <f t="shared" si="61"/>
        <v>4501</v>
      </c>
      <c r="I30" s="1">
        <f t="shared" si="61"/>
        <v>3750</v>
      </c>
      <c r="J30" s="1">
        <f t="shared" si="61"/>
        <v>5501</v>
      </c>
      <c r="K30" s="1">
        <f t="shared" si="61"/>
        <v>4584</v>
      </c>
      <c r="L30" s="56"/>
      <c r="M30" s="26">
        <f>ROUND(M16+M17,0)</f>
        <v>184</v>
      </c>
      <c r="N30" s="26">
        <f t="shared" ref="N30:T30" si="62">ROUND(N16+N17,0)</f>
        <v>153</v>
      </c>
      <c r="O30" s="65">
        <f t="shared" si="62"/>
        <v>4216</v>
      </c>
      <c r="P30" s="65">
        <f t="shared" si="62"/>
        <v>3515</v>
      </c>
      <c r="Q30" s="65">
        <f t="shared" si="62"/>
        <v>6749</v>
      </c>
      <c r="R30" s="65">
        <f t="shared" si="62"/>
        <v>5723</v>
      </c>
      <c r="S30" s="65">
        <f t="shared" si="62"/>
        <v>8252</v>
      </c>
      <c r="T30" s="65">
        <f t="shared" si="62"/>
        <v>6876</v>
      </c>
      <c r="U30" s="46">
        <f t="shared" si="35"/>
        <v>0.5</v>
      </c>
      <c r="V30" s="45">
        <f t="shared" si="36"/>
        <v>0.20004363001745196</v>
      </c>
      <c r="W30" s="72">
        <f t="shared" si="23"/>
        <v>9.4954031861885042</v>
      </c>
      <c r="AF30" s="64" t="str">
        <f t="shared" si="8"/>
        <v>GALICIA (2)</v>
      </c>
      <c r="AG30" s="62">
        <f t="shared" si="37"/>
        <v>118</v>
      </c>
      <c r="AH30" s="63">
        <f t="shared" si="38"/>
        <v>178</v>
      </c>
      <c r="AI30" s="73">
        <f t="shared" si="39"/>
        <v>2726</v>
      </c>
      <c r="AJ30" s="74">
        <f t="shared" si="40"/>
        <v>4090</v>
      </c>
      <c r="AK30" s="73">
        <f t="shared" si="41"/>
        <v>4366</v>
      </c>
      <c r="AL30" s="74">
        <f t="shared" si="42"/>
        <v>6599</v>
      </c>
      <c r="AM30" s="73">
        <f t="shared" si="43"/>
        <v>5336</v>
      </c>
      <c r="AN30" s="74">
        <f t="shared" si="44"/>
        <v>8004</v>
      </c>
      <c r="AR30" s="24">
        <f t="shared" si="45"/>
        <v>9.4954031861885042</v>
      </c>
      <c r="AS30" s="14">
        <f t="shared" si="46"/>
        <v>0.5</v>
      </c>
      <c r="AT30" s="75">
        <f t="shared" si="47"/>
        <v>19.719142645971914</v>
      </c>
      <c r="AU30" s="82">
        <f t="shared" si="48"/>
        <v>29.578713968957871</v>
      </c>
      <c r="AX30" s="75">
        <v>40.751535540908797</v>
      </c>
      <c r="AY30" s="82">
        <v>55.44832202985733</v>
      </c>
      <c r="AZ30" t="s">
        <v>71</v>
      </c>
      <c r="BA30" s="89">
        <f t="shared" si="22"/>
        <v>0.87460219156414221</v>
      </c>
    </row>
    <row r="31" spans="1:53" ht="15.75" hidden="1" outlineLevel="2" thickBot="1" x14ac:dyDescent="0.3">
      <c r="A31" s="37" t="s">
        <v>72</v>
      </c>
      <c r="B31" s="104">
        <f>SUMPRODUCT(B18:B20)</f>
        <v>444000</v>
      </c>
      <c r="C31" s="105">
        <f>SUMPRODUCT(C18:C20)</f>
        <v>36990</v>
      </c>
      <c r="D31" s="21">
        <f>ROUND(D19+D18+D20,0)</f>
        <v>198</v>
      </c>
      <c r="E31" s="21">
        <f t="shared" ref="E31:K31" si="63">ROUND(E19+E18+E20,0)</f>
        <v>165</v>
      </c>
      <c r="F31" s="1">
        <f t="shared" si="63"/>
        <v>4548</v>
      </c>
      <c r="G31" s="1">
        <f t="shared" si="63"/>
        <v>3790</v>
      </c>
      <c r="H31" s="1">
        <f t="shared" si="63"/>
        <v>7277</v>
      </c>
      <c r="I31" s="1">
        <f t="shared" si="63"/>
        <v>6064</v>
      </c>
      <c r="J31" s="1">
        <f t="shared" si="63"/>
        <v>8898</v>
      </c>
      <c r="K31" s="1">
        <f t="shared" si="63"/>
        <v>7415</v>
      </c>
      <c r="L31" s="56"/>
      <c r="M31" s="26">
        <f>ROUND(M19+M18+M20,0)</f>
        <v>289</v>
      </c>
      <c r="N31" s="26">
        <f t="shared" ref="N31:T31" si="64">ROUND(N19+N18+N20,0)</f>
        <v>241</v>
      </c>
      <c r="O31" s="65">
        <f t="shared" si="64"/>
        <v>6626</v>
      </c>
      <c r="P31" s="65">
        <f t="shared" si="64"/>
        <v>5521</v>
      </c>
      <c r="Q31" s="65">
        <f t="shared" si="64"/>
        <v>10601</v>
      </c>
      <c r="R31" s="65">
        <f t="shared" si="64"/>
        <v>8835</v>
      </c>
      <c r="S31" s="65">
        <f t="shared" si="64"/>
        <v>12963</v>
      </c>
      <c r="T31" s="65">
        <f t="shared" si="64"/>
        <v>10803</v>
      </c>
      <c r="U31" s="46">
        <f t="shared" si="35"/>
        <v>0.4569116655428187</v>
      </c>
      <c r="V31" s="45">
        <f t="shared" si="36"/>
        <v>0.19999999999999996</v>
      </c>
      <c r="W31" s="72">
        <f t="shared" si="23"/>
        <v>12.003244120032441</v>
      </c>
      <c r="AF31" s="64" t="str">
        <f t="shared" si="8"/>
        <v>VALENCIANA (3)</v>
      </c>
      <c r="AG31" s="62">
        <f t="shared" si="37"/>
        <v>192</v>
      </c>
      <c r="AH31" s="63">
        <f t="shared" si="38"/>
        <v>280</v>
      </c>
      <c r="AI31" s="73">
        <f t="shared" si="39"/>
        <v>4412</v>
      </c>
      <c r="AJ31" s="74">
        <f t="shared" si="40"/>
        <v>6427</v>
      </c>
      <c r="AK31" s="73">
        <f t="shared" si="41"/>
        <v>7059</v>
      </c>
      <c r="AL31" s="74">
        <f t="shared" si="42"/>
        <v>10284</v>
      </c>
      <c r="AM31" s="73">
        <f t="shared" si="43"/>
        <v>8631</v>
      </c>
      <c r="AN31" s="74">
        <f t="shared" si="44"/>
        <v>12575</v>
      </c>
      <c r="AR31" s="24">
        <f t="shared" si="45"/>
        <v>12.003244120032441</v>
      </c>
      <c r="AS31" s="14">
        <f t="shared" si="46"/>
        <v>0.4569116655428187</v>
      </c>
      <c r="AT31" s="75">
        <f t="shared" si="47"/>
        <v>19.439189189189186</v>
      </c>
      <c r="AU31" s="82">
        <f t="shared" si="48"/>
        <v>28.322072072072071</v>
      </c>
      <c r="AX31" s="75">
        <v>20.390313759977701</v>
      </c>
      <c r="AY31" s="82">
        <v>30.584509512756558</v>
      </c>
      <c r="AZ31" t="s">
        <v>72</v>
      </c>
      <c r="BA31" s="89">
        <f t="shared" si="22"/>
        <v>7.9882482995142112E-2</v>
      </c>
    </row>
    <row r="32" spans="1:53" ht="15.75" hidden="1" outlineLevel="2" thickBot="1" x14ac:dyDescent="0.3">
      <c r="A32" s="39" t="s">
        <v>123</v>
      </c>
      <c r="B32" s="104">
        <f>SUMPRODUCT(B3:B22)</f>
        <v>1684200</v>
      </c>
      <c r="C32" s="105">
        <f>SUMPRODUCT(C3:C22)</f>
        <v>174169</v>
      </c>
      <c r="D32" s="1">
        <f>ROUND(SUM(D3:D20),0)</f>
        <v>1063</v>
      </c>
      <c r="E32" s="1">
        <f t="shared" ref="E32:K32" si="65">ROUND(SUM(E3:E20),0)</f>
        <v>893</v>
      </c>
      <c r="F32" s="1">
        <f t="shared" si="65"/>
        <v>23726</v>
      </c>
      <c r="G32" s="1">
        <f t="shared" si="65"/>
        <v>19911</v>
      </c>
      <c r="H32" s="1">
        <f t="shared" si="65"/>
        <v>36414</v>
      </c>
      <c r="I32" s="1">
        <f t="shared" si="65"/>
        <v>30641</v>
      </c>
      <c r="J32" s="1">
        <f t="shared" si="65"/>
        <v>45398</v>
      </c>
      <c r="K32" s="1">
        <f t="shared" si="65"/>
        <v>38041</v>
      </c>
      <c r="L32" s="56"/>
      <c r="M32" s="26">
        <f>ROUND(SUM(M3:M20),0)</f>
        <v>1546</v>
      </c>
      <c r="N32" s="26">
        <f t="shared" ref="N32:T32" si="66">ROUND(SUM(N3:N20),0)</f>
        <v>1296</v>
      </c>
      <c r="O32" s="65">
        <f t="shared" si="66"/>
        <v>34662</v>
      </c>
      <c r="P32" s="65">
        <f t="shared" si="66"/>
        <v>28959</v>
      </c>
      <c r="Q32" s="65">
        <f t="shared" si="66"/>
        <v>53049</v>
      </c>
      <c r="R32" s="65">
        <f t="shared" si="66"/>
        <v>44638</v>
      </c>
      <c r="S32" s="65">
        <f t="shared" si="66"/>
        <v>66023</v>
      </c>
      <c r="T32" s="65">
        <f t="shared" si="66"/>
        <v>55275</v>
      </c>
      <c r="U32" s="46">
        <f t="shared" si="35"/>
        <v>0.45303751215793486</v>
      </c>
      <c r="V32" s="45">
        <f t="shared" si="36"/>
        <v>0.19339659840698187</v>
      </c>
      <c r="W32" s="72">
        <f t="shared" si="23"/>
        <v>9.6699182977452942</v>
      </c>
      <c r="AF32" s="64" t="str">
        <f t="shared" si="8"/>
        <v>TARIFA CONJUNTA (18)</v>
      </c>
      <c r="AG32" s="62">
        <f t="shared" si="37"/>
        <v>1035</v>
      </c>
      <c r="AH32" s="63">
        <f t="shared" si="38"/>
        <v>1504</v>
      </c>
      <c r="AI32" s="73">
        <f t="shared" si="39"/>
        <v>23088</v>
      </c>
      <c r="AJ32" s="74">
        <f t="shared" si="40"/>
        <v>33662</v>
      </c>
      <c r="AK32" s="73">
        <f t="shared" si="41"/>
        <v>35479</v>
      </c>
      <c r="AL32" s="74">
        <f t="shared" si="42"/>
        <v>51686</v>
      </c>
      <c r="AM32" s="73">
        <f t="shared" si="43"/>
        <v>44148</v>
      </c>
      <c r="AN32" s="74">
        <f t="shared" si="44"/>
        <v>64179</v>
      </c>
      <c r="AR32" s="24">
        <f t="shared" si="45"/>
        <v>9.6699182977452942</v>
      </c>
      <c r="AS32" s="14">
        <f t="shared" si="46"/>
        <v>0.45303751215793486</v>
      </c>
      <c r="AT32" s="75">
        <f t="shared" si="47"/>
        <v>26.213038831492696</v>
      </c>
      <c r="AU32" s="82">
        <f t="shared" si="48"/>
        <v>38.106519415746348</v>
      </c>
      <c r="AX32" s="75">
        <v>33.541419014987305</v>
      </c>
      <c r="AY32" s="82">
        <v>47.277052095924034</v>
      </c>
      <c r="AZ32" t="s">
        <v>63</v>
      </c>
      <c r="BA32" s="89">
        <f t="shared" si="22"/>
        <v>0.2406552165031437</v>
      </c>
    </row>
    <row r="33" spans="1:53" ht="15.75" hidden="1" outlineLevel="2" thickBot="1" x14ac:dyDescent="0.3">
      <c r="A33" s="85" t="s">
        <v>110</v>
      </c>
      <c r="B33" s="104"/>
      <c r="C33" s="105"/>
      <c r="D33" s="21"/>
      <c r="E33" s="21"/>
      <c r="F33" s="1"/>
      <c r="G33" s="1"/>
      <c r="H33" s="1"/>
      <c r="I33" s="1"/>
      <c r="J33" s="1"/>
      <c r="K33" s="1"/>
      <c r="L33" s="56"/>
      <c r="M33" s="26"/>
      <c r="N33" s="26"/>
      <c r="O33" s="65"/>
      <c r="P33" s="65"/>
      <c r="Q33" s="65"/>
      <c r="R33" s="65"/>
      <c r="S33" s="65"/>
      <c r="T33" s="65"/>
      <c r="U33" s="46"/>
      <c r="V33" s="45"/>
      <c r="W33" s="72"/>
      <c r="AF33" s="86" t="str">
        <f t="shared" si="8"/>
        <v>CASTILLA-LEÓN SIN GRATUITO (3)</v>
      </c>
      <c r="AG33" s="62"/>
      <c r="AH33" s="63"/>
      <c r="AI33" s="73"/>
      <c r="AJ33" s="74"/>
      <c r="AK33" s="73"/>
      <c r="AL33" s="74"/>
      <c r="AM33" s="73"/>
      <c r="AN33" s="74"/>
      <c r="AR33" s="24"/>
      <c r="AS33" s="14"/>
      <c r="AT33" s="75"/>
      <c r="AU33" s="82"/>
      <c r="AX33" s="75">
        <v>52.170225416644811</v>
      </c>
      <c r="AY33" s="82">
        <v>69.976119553791236</v>
      </c>
      <c r="AZ33" t="s">
        <v>105</v>
      </c>
      <c r="BA33" s="89"/>
    </row>
    <row r="34" spans="1:53" ht="15.75" hidden="1" outlineLevel="2" thickBot="1" x14ac:dyDescent="0.3">
      <c r="A34" s="85" t="s">
        <v>111</v>
      </c>
      <c r="B34" s="104"/>
      <c r="C34" s="105"/>
      <c r="D34" s="21"/>
      <c r="E34" s="21"/>
      <c r="F34" s="1"/>
      <c r="G34" s="1"/>
      <c r="H34" s="1"/>
      <c r="I34" s="1"/>
      <c r="J34" s="1"/>
      <c r="K34" s="1"/>
      <c r="L34" s="56"/>
      <c r="M34" s="26"/>
      <c r="N34" s="26"/>
      <c r="O34" s="65"/>
      <c r="P34" s="65"/>
      <c r="Q34" s="65"/>
      <c r="R34" s="65"/>
      <c r="S34" s="65"/>
      <c r="T34" s="65"/>
      <c r="U34" s="46"/>
      <c r="V34" s="45"/>
      <c r="W34" s="72"/>
      <c r="AF34" s="86" t="str">
        <f t="shared" si="8"/>
        <v>CATALUÑA SIN GRATUITO (3)</v>
      </c>
      <c r="AG34" s="62"/>
      <c r="AH34" s="63"/>
      <c r="AI34" s="73"/>
      <c r="AJ34" s="74"/>
      <c r="AK34" s="73"/>
      <c r="AL34" s="74"/>
      <c r="AM34" s="73"/>
      <c r="AN34" s="74"/>
      <c r="AR34" s="24"/>
      <c r="AS34" s="14"/>
      <c r="AT34" s="75"/>
      <c r="AU34" s="82"/>
      <c r="AX34" s="75">
        <v>49.302549302549309</v>
      </c>
      <c r="AY34" s="82">
        <v>64.935064935064943</v>
      </c>
      <c r="AZ34" t="s">
        <v>106</v>
      </c>
      <c r="BA34" s="89"/>
    </row>
    <row r="35" spans="1:53" ht="15.75" hidden="1" outlineLevel="2" thickBot="1" x14ac:dyDescent="0.3">
      <c r="A35" s="38" t="s">
        <v>73</v>
      </c>
      <c r="B35" s="104"/>
      <c r="C35" s="105"/>
      <c r="D35" s="21"/>
      <c r="E35" s="21"/>
      <c r="F35" s="1"/>
      <c r="G35" s="1"/>
      <c r="H35" s="1"/>
      <c r="I35" s="1"/>
      <c r="J35" s="1"/>
      <c r="K35" s="1"/>
      <c r="L35" s="56"/>
      <c r="M35" s="26"/>
      <c r="N35" s="26"/>
      <c r="O35" s="65"/>
      <c r="P35" s="65"/>
      <c r="Q35" s="65"/>
      <c r="R35" s="65"/>
      <c r="S35" s="65"/>
      <c r="T35" s="65"/>
      <c r="U35" s="46"/>
      <c r="V35" s="45"/>
      <c r="W35" s="72"/>
      <c r="AF35" s="64" t="str">
        <f t="shared" si="8"/>
        <v>GALICIA SIN DEPORTIVO (10)</v>
      </c>
      <c r="AG35" s="62"/>
      <c r="AH35" s="63"/>
      <c r="AI35" s="73"/>
      <c r="AJ35" s="74"/>
      <c r="AK35" s="73"/>
      <c r="AL35" s="74"/>
      <c r="AM35" s="73"/>
      <c r="AN35" s="74"/>
      <c r="AR35" s="24">
        <f t="shared" si="45"/>
        <v>0</v>
      </c>
      <c r="AS35" s="14">
        <f t="shared" si="46"/>
        <v>0</v>
      </c>
      <c r="AT35" s="75"/>
      <c r="AU35" s="82"/>
      <c r="AX35" s="75">
        <v>39.168200320142724</v>
      </c>
      <c r="AY35" s="82">
        <v>53.443058005829869</v>
      </c>
      <c r="AZ35" t="s">
        <v>107</v>
      </c>
      <c r="BA35" s="89" t="e">
        <f t="shared" si="22"/>
        <v>#DIV/0!</v>
      </c>
    </row>
    <row r="36" spans="1:53" ht="15.75" hidden="1" outlineLevel="2" thickBot="1" x14ac:dyDescent="0.3">
      <c r="A36" s="37" t="s">
        <v>74</v>
      </c>
      <c r="B36" s="104">
        <f t="shared" ref="B36:C36" si="67">B31-B20</f>
        <v>389600</v>
      </c>
      <c r="C36" s="105">
        <f t="shared" si="67"/>
        <v>32077</v>
      </c>
      <c r="D36" s="21">
        <f>ROUND(D18+D19,0)</f>
        <v>155</v>
      </c>
      <c r="E36" s="21">
        <f t="shared" ref="E36:K36" si="68">ROUND(E18+E19,0)</f>
        <v>129</v>
      </c>
      <c r="F36" s="1">
        <f t="shared" si="68"/>
        <v>3566</v>
      </c>
      <c r="G36" s="1">
        <f t="shared" si="68"/>
        <v>2972</v>
      </c>
      <c r="H36" s="1">
        <f t="shared" si="68"/>
        <v>5706</v>
      </c>
      <c r="I36" s="1">
        <f t="shared" si="68"/>
        <v>4755</v>
      </c>
      <c r="J36" s="1">
        <f t="shared" si="68"/>
        <v>6978</v>
      </c>
      <c r="K36" s="1">
        <f t="shared" si="68"/>
        <v>5815</v>
      </c>
      <c r="L36" s="56"/>
      <c r="M36" s="26">
        <f>ROUND(M18+M19,0)</f>
        <v>233</v>
      </c>
      <c r="N36" s="26">
        <f t="shared" ref="N36:T36" si="69">ROUND(N18+N19,0)</f>
        <v>194</v>
      </c>
      <c r="O36" s="65">
        <f t="shared" si="69"/>
        <v>5349</v>
      </c>
      <c r="P36" s="65">
        <f t="shared" si="69"/>
        <v>4458</v>
      </c>
      <c r="Q36" s="65">
        <f t="shared" si="69"/>
        <v>8559</v>
      </c>
      <c r="R36" s="65">
        <f t="shared" si="69"/>
        <v>7133</v>
      </c>
      <c r="S36" s="65">
        <f t="shared" si="69"/>
        <v>10467</v>
      </c>
      <c r="T36" s="65">
        <f t="shared" si="69"/>
        <v>8723</v>
      </c>
      <c r="U36" s="46">
        <f t="shared" si="35"/>
        <v>0.50008598452278585</v>
      </c>
      <c r="V36" s="45">
        <f t="shared" si="36"/>
        <v>0.19999999999999996</v>
      </c>
      <c r="W36" s="72">
        <f t="shared" si="23"/>
        <v>12.14577423075724</v>
      </c>
      <c r="AF36" s="64" t="str">
        <f t="shared" si="8"/>
        <v>VALENCIANA SIN DEPORTIVO (2)</v>
      </c>
      <c r="AG36" s="62">
        <f t="shared" si="37"/>
        <v>150</v>
      </c>
      <c r="AH36" s="63">
        <f t="shared" si="38"/>
        <v>226</v>
      </c>
      <c r="AI36" s="73">
        <f t="shared" si="39"/>
        <v>3459</v>
      </c>
      <c r="AJ36" s="74">
        <f t="shared" si="40"/>
        <v>5189</v>
      </c>
      <c r="AK36" s="73">
        <f t="shared" si="41"/>
        <v>5535</v>
      </c>
      <c r="AL36" s="74">
        <f t="shared" si="42"/>
        <v>8303</v>
      </c>
      <c r="AM36" s="73">
        <f t="shared" si="43"/>
        <v>6769</v>
      </c>
      <c r="AN36" s="74">
        <f t="shared" si="44"/>
        <v>10153</v>
      </c>
      <c r="AR36" s="24">
        <f t="shared" si="45"/>
        <v>12.14577423075724</v>
      </c>
      <c r="AS36" s="14">
        <f t="shared" si="46"/>
        <v>0.50008598452278585</v>
      </c>
      <c r="AT36" s="75">
        <f t="shared" si="47"/>
        <v>17.374229979466122</v>
      </c>
      <c r="AU36" s="82">
        <f t="shared" si="48"/>
        <v>26.060061601642712</v>
      </c>
      <c r="AX36" s="75">
        <v>16.888029525278334</v>
      </c>
      <c r="AY36" s="82">
        <v>25.330948160863223</v>
      </c>
      <c r="AZ36" t="s">
        <v>108</v>
      </c>
      <c r="BA36" s="89">
        <f t="shared" si="22"/>
        <v>-2.7978193295350007E-2</v>
      </c>
    </row>
    <row r="37" spans="1:53" ht="15.75" hidden="1" outlineLevel="2" thickBot="1" x14ac:dyDescent="0.3">
      <c r="A37" s="87" t="s">
        <v>53</v>
      </c>
      <c r="B37" s="104"/>
      <c r="C37" s="105"/>
      <c r="D37" s="21"/>
      <c r="E37" s="21"/>
      <c r="F37" s="1"/>
      <c r="G37" s="1"/>
      <c r="H37" s="1"/>
      <c r="I37" s="1"/>
      <c r="J37" s="1"/>
      <c r="K37" s="1"/>
      <c r="L37" s="56"/>
      <c r="M37" s="26"/>
      <c r="N37" s="26"/>
      <c r="O37" s="65"/>
      <c r="P37" s="65"/>
      <c r="Q37" s="65"/>
      <c r="R37" s="65"/>
      <c r="S37" s="65"/>
      <c r="T37" s="65"/>
      <c r="U37" s="46"/>
      <c r="V37" s="45"/>
      <c r="W37" s="72"/>
      <c r="AF37" s="86" t="str">
        <f t="shared" si="8"/>
        <v>TARIFA CONJUNTA DE PAGO (31)</v>
      </c>
      <c r="AG37" s="62"/>
      <c r="AH37" s="63"/>
      <c r="AI37" s="73"/>
      <c r="AJ37" s="74"/>
      <c r="AK37" s="73"/>
      <c r="AL37" s="74"/>
      <c r="AM37" s="73"/>
      <c r="AN37" s="74"/>
      <c r="AR37" s="24"/>
      <c r="AS37" s="14"/>
      <c r="AT37" s="75"/>
      <c r="AU37" s="82"/>
      <c r="AX37" s="75">
        <v>33.18082256305734</v>
      </c>
      <c r="AY37" s="82">
        <v>46.701748858358116</v>
      </c>
      <c r="AZ37" t="s">
        <v>53</v>
      </c>
      <c r="BA37" s="89"/>
    </row>
    <row r="38" spans="1:53" ht="15.75" hidden="1" outlineLevel="2" thickBot="1" x14ac:dyDescent="0.3">
      <c r="A38" s="40" t="s">
        <v>124</v>
      </c>
      <c r="B38" s="104"/>
      <c r="C38" s="105"/>
      <c r="D38" s="1">
        <f>ROUND(D32-D20,0)</f>
        <v>1020</v>
      </c>
      <c r="E38" s="1">
        <f t="shared" ref="E38:K38" si="70">ROUND(E32-E20,0)</f>
        <v>857</v>
      </c>
      <c r="F38" s="1">
        <f t="shared" si="70"/>
        <v>22744</v>
      </c>
      <c r="G38" s="1">
        <f t="shared" si="70"/>
        <v>19093</v>
      </c>
      <c r="H38" s="1">
        <f t="shared" si="70"/>
        <v>34843</v>
      </c>
      <c r="I38" s="1">
        <f t="shared" si="70"/>
        <v>29332</v>
      </c>
      <c r="J38" s="1">
        <f t="shared" si="70"/>
        <v>43478</v>
      </c>
      <c r="K38" s="1">
        <f t="shared" si="70"/>
        <v>36441</v>
      </c>
      <c r="L38" s="56"/>
      <c r="M38" s="26">
        <f>ROUND(M32-M20,0)</f>
        <v>1490</v>
      </c>
      <c r="N38" s="26">
        <f t="shared" ref="N38:T38" si="71">ROUND(N32-N20,0)</f>
        <v>1249</v>
      </c>
      <c r="O38" s="65">
        <f t="shared" si="71"/>
        <v>33385</v>
      </c>
      <c r="P38" s="65">
        <f t="shared" si="71"/>
        <v>27896</v>
      </c>
      <c r="Q38" s="65">
        <f t="shared" si="71"/>
        <v>51007</v>
      </c>
      <c r="R38" s="65">
        <f t="shared" si="71"/>
        <v>42936</v>
      </c>
      <c r="S38" s="65">
        <f t="shared" si="71"/>
        <v>63527</v>
      </c>
      <c r="T38" s="65">
        <f t="shared" si="71"/>
        <v>53195</v>
      </c>
      <c r="U38" s="46"/>
      <c r="V38" s="45"/>
      <c r="W38" s="72"/>
      <c r="AF38" s="64" t="str">
        <f t="shared" si="8"/>
        <v>TARIFA CONJUNTA INFORMACIÓN GENERAL (17)</v>
      </c>
      <c r="AG38" s="62">
        <f t="shared" si="37"/>
        <v>993</v>
      </c>
      <c r="AH38" s="63">
        <f t="shared" si="38"/>
        <v>1449</v>
      </c>
      <c r="AI38" s="73">
        <f t="shared" si="39"/>
        <v>22136</v>
      </c>
      <c r="AJ38" s="74">
        <f t="shared" si="40"/>
        <v>32424</v>
      </c>
      <c r="AK38" s="73">
        <f t="shared" si="41"/>
        <v>33955</v>
      </c>
      <c r="AL38" s="74">
        <f t="shared" si="42"/>
        <v>49705</v>
      </c>
      <c r="AM38" s="73">
        <f t="shared" si="43"/>
        <v>42285</v>
      </c>
      <c r="AN38" s="74">
        <f t="shared" si="44"/>
        <v>61758</v>
      </c>
      <c r="AR38" s="24">
        <f t="shared" si="45"/>
        <v>0</v>
      </c>
      <c r="AS38" s="14">
        <f t="shared" si="46"/>
        <v>0</v>
      </c>
      <c r="AT38" s="75"/>
      <c r="AU38" s="82"/>
      <c r="AX38" s="75">
        <v>32.74475846345765</v>
      </c>
      <c r="AY38" s="82">
        <v>46.114308297844886</v>
      </c>
      <c r="AZ38" t="s">
        <v>75</v>
      </c>
      <c r="BA38" s="89" t="e">
        <f t="shared" si="22"/>
        <v>#DIV/0!</v>
      </c>
    </row>
    <row r="39" spans="1:53" ht="15.75" hidden="1" outlineLevel="2" thickBot="1" x14ac:dyDescent="0.3">
      <c r="A39" s="88" t="s">
        <v>54</v>
      </c>
      <c r="B39" s="104"/>
      <c r="C39" s="105"/>
      <c r="D39" s="21"/>
      <c r="E39" s="21"/>
      <c r="F39" s="1"/>
      <c r="G39" s="1"/>
      <c r="H39" s="1"/>
      <c r="I39" s="1"/>
      <c r="J39" s="1"/>
      <c r="K39" s="1"/>
      <c r="L39" s="56"/>
      <c r="M39" s="26"/>
      <c r="N39" s="26"/>
      <c r="O39" s="65"/>
      <c r="P39" s="65"/>
      <c r="Q39" s="65"/>
      <c r="R39" s="65"/>
      <c r="S39" s="65"/>
      <c r="T39" s="65"/>
      <c r="U39" s="46"/>
      <c r="V39" s="45"/>
      <c r="W39" s="72"/>
      <c r="AF39" s="64" t="str">
        <f t="shared" si="8"/>
        <v>TARIFA CONJUNTA INFORMACIÓN GENERAL de PAGO (29)</v>
      </c>
      <c r="AG39" s="62"/>
      <c r="AH39" s="63"/>
      <c r="AI39" s="73"/>
      <c r="AJ39" s="74"/>
      <c r="AK39" s="73"/>
      <c r="AL39" s="74"/>
      <c r="AM39" s="73"/>
      <c r="AN39" s="74"/>
      <c r="AR39" s="24"/>
      <c r="AS39" s="14"/>
      <c r="AT39" s="75"/>
      <c r="AU39" s="82"/>
      <c r="AX39" s="75">
        <v>32.362604136406311</v>
      </c>
      <c r="AY39" s="82">
        <v>45.505880164115823</v>
      </c>
      <c r="AZ39" t="s">
        <v>54</v>
      </c>
      <c r="BA39" s="89"/>
    </row>
    <row r="40" spans="1:53" ht="15.75" hidden="1" outlineLevel="2" thickBot="1" x14ac:dyDescent="0.3">
      <c r="A40" s="106" t="s">
        <v>125</v>
      </c>
      <c r="B40" s="107">
        <f t="shared" ref="B40:C40" si="72">B4+B7+B8+B10+B11+B12+B16+B18+B19</f>
        <v>1346300</v>
      </c>
      <c r="C40" s="108">
        <f t="shared" si="72"/>
        <v>135690</v>
      </c>
      <c r="D40" s="1">
        <f>ROUND(D4+D7+D8+D10+D11+D12+D16+D18+D19,0)</f>
        <v>732</v>
      </c>
      <c r="E40" s="1">
        <f t="shared" ref="E40:K40" si="73">ROUND(E4+E7+E8+E10+E11+E12+E16+E18+E19,0)</f>
        <v>617</v>
      </c>
      <c r="F40" s="1">
        <f t="shared" si="73"/>
        <v>16017</v>
      </c>
      <c r="G40" s="1">
        <f t="shared" si="73"/>
        <v>13482</v>
      </c>
      <c r="H40" s="1">
        <f t="shared" si="73"/>
        <v>24272</v>
      </c>
      <c r="I40" s="1">
        <f t="shared" si="73"/>
        <v>20528</v>
      </c>
      <c r="J40" s="1">
        <f t="shared" si="73"/>
        <v>30351</v>
      </c>
      <c r="K40" s="1">
        <f t="shared" si="73"/>
        <v>25505</v>
      </c>
      <c r="L40" s="56">
        <f t="shared" ref="L40" si="74">L4+L7+L8+L10+L11+L12+L16+L18+L19</f>
        <v>0</v>
      </c>
      <c r="M40" s="26">
        <f>ROUND(M4+M7+M8+M10+M11+M12+M16+M18+M19,0)</f>
        <v>1057</v>
      </c>
      <c r="N40" s="26">
        <f t="shared" ref="N40:T40" si="75">ROUND(N4+N7+N8+N10+N11+N12+N16+N18+N19,0)</f>
        <v>890</v>
      </c>
      <c r="O40" s="65">
        <f t="shared" si="75"/>
        <v>23294</v>
      </c>
      <c r="P40" s="65">
        <f t="shared" si="75"/>
        <v>19478</v>
      </c>
      <c r="Q40" s="65">
        <f t="shared" si="75"/>
        <v>35145</v>
      </c>
      <c r="R40" s="65">
        <f t="shared" si="75"/>
        <v>29723</v>
      </c>
      <c r="S40" s="65">
        <f t="shared" si="75"/>
        <v>43845</v>
      </c>
      <c r="T40" s="65">
        <f t="shared" si="75"/>
        <v>36789</v>
      </c>
      <c r="U40" s="46">
        <f t="shared" si="35"/>
        <v>0.44242305430307782</v>
      </c>
      <c r="V40" s="45">
        <f t="shared" si="36"/>
        <v>0.19000196039992168</v>
      </c>
      <c r="W40" s="72">
        <f t="shared" si="23"/>
        <v>9.9218807576092569</v>
      </c>
      <c r="AF40" s="64" t="str">
        <f t="shared" si="8"/>
        <v>TARIFA LÍDERES (9)</v>
      </c>
      <c r="AG40" s="62">
        <f t="shared" si="37"/>
        <v>714</v>
      </c>
      <c r="AH40" s="63">
        <f t="shared" si="38"/>
        <v>1030</v>
      </c>
      <c r="AI40" s="73">
        <f t="shared" si="39"/>
        <v>15608</v>
      </c>
      <c r="AJ40" s="74">
        <f t="shared" si="40"/>
        <v>22631</v>
      </c>
      <c r="AK40" s="73">
        <f t="shared" si="41"/>
        <v>23704</v>
      </c>
      <c r="AL40" s="74">
        <f t="shared" si="42"/>
        <v>34322</v>
      </c>
      <c r="AM40" s="73">
        <f t="shared" si="43"/>
        <v>29553</v>
      </c>
      <c r="AN40" s="74">
        <f t="shared" si="44"/>
        <v>42663</v>
      </c>
      <c r="AR40" s="24">
        <f t="shared" si="45"/>
        <v>9.9218807576092569</v>
      </c>
      <c r="AS40" s="14">
        <f t="shared" si="46"/>
        <v>0.44242305430307782</v>
      </c>
      <c r="AT40" s="75">
        <f t="shared" si="47"/>
        <v>21.951273861695014</v>
      </c>
      <c r="AU40" s="82">
        <f t="shared" si="48"/>
        <v>31.689073757706307</v>
      </c>
      <c r="AX40" s="75">
        <v>23.327478281128339</v>
      </c>
      <c r="AY40" s="82">
        <v>32.234277888970823</v>
      </c>
      <c r="AZ40" t="s">
        <v>55</v>
      </c>
      <c r="BA40" s="89">
        <f t="shared" si="22"/>
        <v>1.7204798582411307E-2</v>
      </c>
    </row>
    <row r="41" spans="1:53" hidden="1" outlineLevel="1" collapsed="1" x14ac:dyDescent="0.25"/>
    <row r="42" spans="1:53" ht="15.75" hidden="1" outlineLevel="1" thickBot="1" x14ac:dyDescent="0.3"/>
    <row r="43" spans="1:53" ht="15.75" hidden="1" outlineLevel="2" thickBot="1" x14ac:dyDescent="0.3">
      <c r="A43" s="276" t="s">
        <v>7</v>
      </c>
      <c r="B43" s="25" t="str">
        <f t="shared" ref="B43:C44" si="76">B1</f>
        <v>AUDIENCIA</v>
      </c>
      <c r="C43" s="25" t="str">
        <f t="shared" si="76"/>
        <v>DIFUSIÓN</v>
      </c>
      <c r="D43" s="269" t="str">
        <f t="shared" ref="D43:V43" si="77">D1</f>
        <v>MODULO</v>
      </c>
      <c r="E43" s="270">
        <f t="shared" si="77"/>
        <v>0</v>
      </c>
      <c r="F43" s="271" t="str">
        <f t="shared" si="77"/>
        <v>MEDIA PAGINA</v>
      </c>
      <c r="G43" s="272">
        <f t="shared" si="77"/>
        <v>0</v>
      </c>
      <c r="H43" s="273" t="str">
        <f t="shared" si="77"/>
        <v>ROBAPAGINAS GRANDE</v>
      </c>
      <c r="I43" s="270">
        <f t="shared" si="77"/>
        <v>0</v>
      </c>
      <c r="J43" s="271" t="str">
        <f t="shared" si="77"/>
        <v>PAGINA</v>
      </c>
      <c r="K43" s="272">
        <f t="shared" si="77"/>
        <v>0</v>
      </c>
      <c r="L43" s="17">
        <f t="shared" si="77"/>
        <v>0</v>
      </c>
      <c r="M43" s="274" t="str">
        <f t="shared" si="77"/>
        <v>MODULO</v>
      </c>
      <c r="N43" s="275">
        <f t="shared" si="77"/>
        <v>0</v>
      </c>
      <c r="O43" s="264" t="str">
        <f t="shared" si="77"/>
        <v>MEDIA PAGINA</v>
      </c>
      <c r="P43" s="266">
        <f t="shared" si="77"/>
        <v>0</v>
      </c>
      <c r="Q43" s="274" t="str">
        <f t="shared" si="77"/>
        <v>ROBAP GRANDE</v>
      </c>
      <c r="R43" s="275">
        <f t="shared" si="77"/>
        <v>0</v>
      </c>
      <c r="S43" s="264" t="str">
        <f t="shared" si="77"/>
        <v>PAGINA</v>
      </c>
      <c r="T43" s="266">
        <f t="shared" si="77"/>
        <v>0</v>
      </c>
      <c r="U43" s="264" t="str">
        <f t="shared" si="77"/>
        <v>RECARGOS</v>
      </c>
      <c r="V43" s="265">
        <f t="shared" si="77"/>
        <v>0</v>
      </c>
      <c r="W43" s="262" t="str">
        <f t="shared" ref="W43:X43" si="78">W1</f>
        <v>LECTORES POR EJEMPLAR</v>
      </c>
      <c r="X43" s="263">
        <f t="shared" si="78"/>
        <v>0</v>
      </c>
      <c r="Y43" s="264" t="str">
        <f>Y1</f>
        <v>MÓDULOS POR PÁGINA</v>
      </c>
      <c r="Z43" s="265">
        <f t="shared" ref="Z43:AA43" si="79">Z1</f>
        <v>0</v>
      </c>
      <c r="AA43" s="266">
        <f t="shared" si="79"/>
        <v>0</v>
      </c>
      <c r="AF43" s="58" t="s">
        <v>76</v>
      </c>
      <c r="AO43" s="264" t="s">
        <v>59</v>
      </c>
      <c r="AP43" s="265"/>
      <c r="AQ43" s="266"/>
      <c r="AT43" s="61" t="s">
        <v>78</v>
      </c>
    </row>
    <row r="44" spans="1:53" ht="15.75" hidden="1" outlineLevel="2" thickBot="1" x14ac:dyDescent="0.3">
      <c r="A44" s="276"/>
      <c r="B44" s="25" t="str">
        <f t="shared" si="76"/>
        <v>3º 2018</v>
      </c>
      <c r="C44" s="25" t="str">
        <f t="shared" si="76"/>
        <v>Jul 17 - Jun 18</v>
      </c>
      <c r="D44" s="23" t="str">
        <f t="shared" ref="D44:V44" si="80">D2</f>
        <v>IMPAR</v>
      </c>
      <c r="E44" s="22" t="str">
        <f t="shared" si="80"/>
        <v>PAR</v>
      </c>
      <c r="F44" s="4" t="str">
        <f t="shared" si="80"/>
        <v>IMPAR</v>
      </c>
      <c r="G44" s="5" t="str">
        <f t="shared" si="80"/>
        <v>PAR</v>
      </c>
      <c r="H44" s="2" t="str">
        <f t="shared" si="80"/>
        <v>IMPAR</v>
      </c>
      <c r="I44" s="3" t="str">
        <f t="shared" si="80"/>
        <v>PAR</v>
      </c>
      <c r="J44" s="4" t="str">
        <f t="shared" si="80"/>
        <v>IMPAR</v>
      </c>
      <c r="K44" s="5" t="str">
        <f t="shared" si="80"/>
        <v>PAR</v>
      </c>
      <c r="L44" s="18">
        <f t="shared" si="80"/>
        <v>0</v>
      </c>
      <c r="M44" s="8" t="str">
        <f t="shared" si="80"/>
        <v>IMPAR</v>
      </c>
      <c r="N44" s="9" t="str">
        <f t="shared" si="80"/>
        <v>PAR</v>
      </c>
      <c r="O44" s="10" t="str">
        <f t="shared" si="80"/>
        <v>IMPAR</v>
      </c>
      <c r="P44" s="10" t="str">
        <f t="shared" si="80"/>
        <v>PAR</v>
      </c>
      <c r="Q44" s="9" t="str">
        <f t="shared" si="80"/>
        <v>IMPAR</v>
      </c>
      <c r="R44" s="11" t="str">
        <f t="shared" si="80"/>
        <v>PAR</v>
      </c>
      <c r="S44" s="12" t="str">
        <f t="shared" si="80"/>
        <v>IMPAR</v>
      </c>
      <c r="T44" s="13" t="str">
        <f t="shared" si="80"/>
        <v>PAR</v>
      </c>
      <c r="U44" s="28" t="str">
        <f t="shared" si="80"/>
        <v>COLOR(/pagPar)</v>
      </c>
      <c r="V44" s="48" t="str">
        <f t="shared" si="80"/>
        <v>IMPAR (/PAG)</v>
      </c>
      <c r="W44" s="52" t="str">
        <f t="shared" ref="W44" si="81">W2</f>
        <v>PROMEDIO</v>
      </c>
      <c r="X44" s="53">
        <f>X2</f>
        <v>7.9668111709320248</v>
      </c>
      <c r="Y44" s="49" t="str">
        <f>Y2</f>
        <v>ancho</v>
      </c>
      <c r="Z44" s="50" t="str">
        <f t="shared" ref="Z44:AA44" si="82">Z2</f>
        <v>alto</v>
      </c>
      <c r="AA44" s="51" t="str">
        <f t="shared" si="82"/>
        <v>página</v>
      </c>
      <c r="AF44" s="59">
        <f t="shared" ref="AF44:AF62" si="83">AF2</f>
        <v>1.89</v>
      </c>
      <c r="AG44" s="267" t="s">
        <v>44</v>
      </c>
      <c r="AH44" s="268"/>
      <c r="AI44" s="267" t="s">
        <v>11</v>
      </c>
      <c r="AJ44" s="268"/>
      <c r="AK44" s="267" t="s">
        <v>45</v>
      </c>
      <c r="AL44" s="268"/>
      <c r="AM44" s="267" t="s">
        <v>12</v>
      </c>
      <c r="AN44" s="268"/>
      <c r="AO44" s="50" t="s">
        <v>56</v>
      </c>
      <c r="AP44" s="50" t="s">
        <v>57</v>
      </c>
      <c r="AQ44" s="51" t="s">
        <v>60</v>
      </c>
      <c r="AR44" t="s">
        <v>46</v>
      </c>
      <c r="AS44" t="s">
        <v>47</v>
      </c>
      <c r="AT44" s="60" t="s">
        <v>77</v>
      </c>
    </row>
    <row r="45" spans="1:53" ht="15.75" hidden="1" outlineLevel="2" thickBot="1" x14ac:dyDescent="0.3">
      <c r="A45" s="91" t="str">
        <f t="shared" ref="A45:B62" si="84">A3</f>
        <v>LA OPINIÓN DE MALAGA</v>
      </c>
      <c r="B45" s="102">
        <f t="shared" si="84"/>
        <v>11100</v>
      </c>
      <c r="C45" s="103">
        <f t="shared" ref="C45" si="85">C3</f>
        <v>1748</v>
      </c>
      <c r="D45" s="21">
        <f t="shared" ref="D45:K45" si="86">D3</f>
        <v>54</v>
      </c>
      <c r="E45" s="21">
        <f t="shared" si="86"/>
        <v>45</v>
      </c>
      <c r="F45" s="1">
        <f t="shared" si="86"/>
        <v>1242</v>
      </c>
      <c r="G45" s="1">
        <f t="shared" si="86"/>
        <v>1035</v>
      </c>
      <c r="H45" s="1">
        <f t="shared" si="86"/>
        <v>1987</v>
      </c>
      <c r="I45" s="1">
        <f t="shared" si="86"/>
        <v>1656</v>
      </c>
      <c r="J45" s="1">
        <f t="shared" si="86"/>
        <v>2430</v>
      </c>
      <c r="K45" s="1">
        <f t="shared" si="86"/>
        <v>2025</v>
      </c>
      <c r="L45" s="20">
        <f t="shared" ref="L45:M45" si="87">L3</f>
        <v>0</v>
      </c>
      <c r="M45" s="68">
        <f t="shared" si="87"/>
        <v>81</v>
      </c>
      <c r="N45" s="68">
        <f t="shared" ref="N45:T45" si="88">N3</f>
        <v>68</v>
      </c>
      <c r="O45" s="69">
        <f t="shared" si="88"/>
        <v>1863</v>
      </c>
      <c r="P45" s="69">
        <f t="shared" si="88"/>
        <v>1553</v>
      </c>
      <c r="Q45" s="69">
        <f t="shared" si="88"/>
        <v>2981</v>
      </c>
      <c r="R45" s="69">
        <f t="shared" si="88"/>
        <v>2484</v>
      </c>
      <c r="S45" s="69">
        <f t="shared" si="88"/>
        <v>3645</v>
      </c>
      <c r="T45" s="69">
        <f t="shared" si="88"/>
        <v>3038</v>
      </c>
      <c r="U45" s="46">
        <f t="shared" ref="U45" si="89">T45/K45-1</f>
        <v>0.50024691358024698</v>
      </c>
      <c r="V45" s="45">
        <f t="shared" ref="V45" si="90">J45/K45-1</f>
        <v>0.19999999999999996</v>
      </c>
      <c r="W45" s="24">
        <f t="shared" ref="W45:W62" si="91">B45/C45</f>
        <v>6.3501144164759724</v>
      </c>
      <c r="Y45">
        <f>Y3</f>
        <v>5</v>
      </c>
      <c r="Z45">
        <f>Z3</f>
        <v>10</v>
      </c>
      <c r="AA45" s="27">
        <f t="shared" ref="AA45" si="92">Z45*Y45</f>
        <v>50</v>
      </c>
      <c r="AF45" s="64" t="str">
        <f t="shared" si="83"/>
        <v>LA OPINIÓN DE MALAGA</v>
      </c>
      <c r="AG45" s="62">
        <f>ROUND((D45+E45)/$AF$2,0)</f>
        <v>52</v>
      </c>
      <c r="AH45" s="63">
        <f>ROUND((M45+N45)/$AF$2,0)</f>
        <v>79</v>
      </c>
      <c r="AI45" s="73">
        <f>ROUND((F45+G45)/$AF$2,0)</f>
        <v>1205</v>
      </c>
      <c r="AJ45" s="74">
        <f t="shared" ref="AJ45:AJ62" si="93">ROUND((O45+P45)/$AF$2,0)</f>
        <v>1807</v>
      </c>
      <c r="AK45" s="73">
        <f>ROUND((H45+I45)/$AF$2,0)</f>
        <v>1928</v>
      </c>
      <c r="AL45" s="74">
        <f t="shared" ref="AL45:AL62" si="94">ROUND((Q45+R45)/$AF$2,0)</f>
        <v>2892</v>
      </c>
      <c r="AM45" s="73">
        <f>ROUND((J45+K45)/$AF$2,0)</f>
        <v>2357</v>
      </c>
      <c r="AN45" s="74">
        <f t="shared" ref="AN45:AN62" si="95">ROUND((S45+T45)/$AF$2,0)</f>
        <v>3536</v>
      </c>
      <c r="AO45" s="57">
        <f>Y45</f>
        <v>5</v>
      </c>
      <c r="AP45" s="57">
        <f t="shared" ref="AP45" si="96">Z45</f>
        <v>10</v>
      </c>
      <c r="AQ45" s="57">
        <f t="shared" ref="AQ45" si="97">AA45</f>
        <v>50</v>
      </c>
      <c r="AR45" s="24">
        <f t="shared" ref="AR45" si="98">W45</f>
        <v>6.3501144164759724</v>
      </c>
      <c r="AS45" s="14">
        <f t="shared" ref="AS45" si="99">U45</f>
        <v>0.50024691358024698</v>
      </c>
      <c r="AT45" s="75">
        <f t="shared" ref="AT45" si="100">AM45/B45*1000</f>
        <v>212.34234234234233</v>
      </c>
    </row>
    <row r="46" spans="1:53" ht="15.75" hidden="1" outlineLevel="2" thickBot="1" x14ac:dyDescent="0.3">
      <c r="A46" s="42" t="str">
        <f t="shared" si="84"/>
        <v>LA NUEVA ESPAÑA</v>
      </c>
      <c r="B46" s="104">
        <f t="shared" si="84"/>
        <v>288000</v>
      </c>
      <c r="C46" s="105">
        <f t="shared" ref="C46" si="101">C4</f>
        <v>36404</v>
      </c>
      <c r="D46" s="21">
        <f t="shared" ref="D46:K46" si="102">D4</f>
        <v>92</v>
      </c>
      <c r="E46" s="21">
        <f t="shared" si="102"/>
        <v>77</v>
      </c>
      <c r="F46" s="1">
        <f t="shared" si="102"/>
        <v>2125</v>
      </c>
      <c r="G46" s="1">
        <f t="shared" si="102"/>
        <v>1771</v>
      </c>
      <c r="H46" s="1">
        <f t="shared" si="102"/>
        <v>3401</v>
      </c>
      <c r="I46" s="1">
        <f t="shared" si="102"/>
        <v>2834</v>
      </c>
      <c r="J46" s="1">
        <f t="shared" si="102"/>
        <v>4158</v>
      </c>
      <c r="K46" s="1">
        <f t="shared" si="102"/>
        <v>3465</v>
      </c>
      <c r="L46" s="20">
        <f t="shared" ref="L46:M51" si="103">L4</f>
        <v>0</v>
      </c>
      <c r="M46" s="68">
        <f t="shared" si="103"/>
        <v>138</v>
      </c>
      <c r="N46" s="68">
        <f t="shared" ref="N46:T46" si="104">N4</f>
        <v>116</v>
      </c>
      <c r="O46" s="69">
        <f t="shared" si="104"/>
        <v>3188</v>
      </c>
      <c r="P46" s="69">
        <f t="shared" si="104"/>
        <v>2657</v>
      </c>
      <c r="Q46" s="69">
        <f t="shared" si="104"/>
        <v>5102</v>
      </c>
      <c r="R46" s="69">
        <f t="shared" si="104"/>
        <v>4251</v>
      </c>
      <c r="S46" s="69">
        <f t="shared" si="104"/>
        <v>6237</v>
      </c>
      <c r="T46" s="69">
        <f t="shared" si="104"/>
        <v>5198</v>
      </c>
      <c r="U46" s="46">
        <f t="shared" ref="U46:U62" si="105">T46/K46-1</f>
        <v>0.50014430014430022</v>
      </c>
      <c r="V46" s="45">
        <f t="shared" ref="V46:V62" si="106">J46/K46-1</f>
        <v>0.19999999999999996</v>
      </c>
      <c r="W46" s="24">
        <f t="shared" si="91"/>
        <v>7.9112185474123722</v>
      </c>
      <c r="Y46">
        <f t="shared" ref="Y46:Z46" si="107">Y4</f>
        <v>5</v>
      </c>
      <c r="Z46">
        <f t="shared" si="107"/>
        <v>10</v>
      </c>
      <c r="AA46" s="27">
        <f t="shared" ref="AA46:AA62" si="108">Z46*Y46</f>
        <v>50</v>
      </c>
      <c r="AF46" s="64" t="str">
        <f t="shared" si="83"/>
        <v>LA NUEVA ESPAÑA</v>
      </c>
      <c r="AG46" s="62">
        <f t="shared" ref="AG46:AG62" si="109">ROUND((D46+E46)/$AF$2,0)</f>
        <v>89</v>
      </c>
      <c r="AH46" s="63">
        <f t="shared" ref="AH46:AH62" si="110">ROUND((M46+N46)/$AF$2,0)</f>
        <v>134</v>
      </c>
      <c r="AI46" s="73">
        <f t="shared" ref="AI46:AI62" si="111">ROUND((F46+G46)/$AF$2,0)</f>
        <v>2061</v>
      </c>
      <c r="AJ46" s="74">
        <f t="shared" si="93"/>
        <v>3093</v>
      </c>
      <c r="AK46" s="73">
        <f t="shared" ref="AK46:AK62" si="112">ROUND((H46+I46)/$AF$2,0)</f>
        <v>3299</v>
      </c>
      <c r="AL46" s="74">
        <f t="shared" si="94"/>
        <v>4949</v>
      </c>
      <c r="AM46" s="73">
        <f t="shared" ref="AM46:AM62" si="113">ROUND((J46+K46)/$AF$2,0)</f>
        <v>4033</v>
      </c>
      <c r="AN46" s="74">
        <f t="shared" si="95"/>
        <v>6050</v>
      </c>
      <c r="AO46" s="57">
        <f t="shared" ref="AO46:AO62" si="114">Y46</f>
        <v>5</v>
      </c>
      <c r="AP46" s="57">
        <f t="shared" ref="AP46:AP62" si="115">Z46</f>
        <v>10</v>
      </c>
      <c r="AQ46" s="57">
        <f t="shared" ref="AQ46:AQ62" si="116">AA46</f>
        <v>50</v>
      </c>
      <c r="AR46" s="24">
        <f t="shared" ref="AR46:AR62" si="117">W46</f>
        <v>7.9112185474123722</v>
      </c>
      <c r="AS46" s="14">
        <f t="shared" ref="AS46:AS62" si="118">U46</f>
        <v>0.50014430014430022</v>
      </c>
      <c r="AT46" s="75">
        <f t="shared" ref="AT46:AT62" si="119">AM46/B46*1000</f>
        <v>14.003472222222223</v>
      </c>
    </row>
    <row r="47" spans="1:53" ht="15.75" hidden="1" outlineLevel="2" thickBot="1" x14ac:dyDescent="0.3">
      <c r="A47" s="91" t="str">
        <f t="shared" si="84"/>
        <v>DIARIO DE MALLORCA</v>
      </c>
      <c r="B47" s="104">
        <f t="shared" si="84"/>
        <v>95600</v>
      </c>
      <c r="C47" s="105">
        <f t="shared" ref="C47" si="120">C5</f>
        <v>10383</v>
      </c>
      <c r="D47" s="21">
        <f t="shared" ref="D47:K47" si="121">D5</f>
        <v>65</v>
      </c>
      <c r="E47" s="21">
        <f t="shared" si="121"/>
        <v>54</v>
      </c>
      <c r="F47" s="1">
        <f t="shared" si="121"/>
        <v>1600</v>
      </c>
      <c r="G47" s="1">
        <f t="shared" si="121"/>
        <v>1340</v>
      </c>
      <c r="H47" s="1">
        <f t="shared" si="121"/>
        <v>2370</v>
      </c>
      <c r="I47" s="1">
        <f t="shared" si="121"/>
        <v>1970</v>
      </c>
      <c r="J47" s="1">
        <f t="shared" si="121"/>
        <v>3100</v>
      </c>
      <c r="K47" s="1">
        <f t="shared" si="121"/>
        <v>2580</v>
      </c>
      <c r="L47" s="20">
        <f t="shared" si="103"/>
        <v>0</v>
      </c>
      <c r="M47" s="26">
        <f t="shared" si="103"/>
        <v>97</v>
      </c>
      <c r="N47" s="26">
        <f t="shared" ref="N47:T47" si="122">N5</f>
        <v>80</v>
      </c>
      <c r="O47" s="65">
        <f t="shared" si="122"/>
        <v>2400</v>
      </c>
      <c r="P47" s="65">
        <f t="shared" si="122"/>
        <v>2010</v>
      </c>
      <c r="Q47" s="65">
        <f t="shared" si="122"/>
        <v>3560</v>
      </c>
      <c r="R47" s="65">
        <f t="shared" si="122"/>
        <v>2960</v>
      </c>
      <c r="S47" s="65">
        <f t="shared" si="122"/>
        <v>4640</v>
      </c>
      <c r="T47" s="65">
        <f t="shared" si="122"/>
        <v>3870</v>
      </c>
      <c r="U47" s="46">
        <f t="shared" si="105"/>
        <v>0.5</v>
      </c>
      <c r="V47" s="45">
        <f t="shared" si="106"/>
        <v>0.20155038759689914</v>
      </c>
      <c r="W47" s="24">
        <f t="shared" si="91"/>
        <v>9.2073581816430696</v>
      </c>
      <c r="Y47">
        <f t="shared" ref="Y47:Z47" si="123">Y5</f>
        <v>5</v>
      </c>
      <c r="Z47">
        <f t="shared" si="123"/>
        <v>10</v>
      </c>
      <c r="AA47" s="27">
        <f t="shared" si="108"/>
        <v>50</v>
      </c>
      <c r="AF47" s="64" t="str">
        <f t="shared" si="83"/>
        <v>DIARIO DE MALLORCA</v>
      </c>
      <c r="AG47" s="62">
        <f t="shared" si="109"/>
        <v>63</v>
      </c>
      <c r="AH47" s="63">
        <f t="shared" si="110"/>
        <v>94</v>
      </c>
      <c r="AI47" s="73">
        <f t="shared" si="111"/>
        <v>1556</v>
      </c>
      <c r="AJ47" s="74">
        <f t="shared" si="93"/>
        <v>2333</v>
      </c>
      <c r="AK47" s="73">
        <f t="shared" si="112"/>
        <v>2296</v>
      </c>
      <c r="AL47" s="74">
        <f t="shared" si="94"/>
        <v>3450</v>
      </c>
      <c r="AM47" s="73">
        <f t="shared" si="113"/>
        <v>3005</v>
      </c>
      <c r="AN47" s="74">
        <f t="shared" si="95"/>
        <v>4503</v>
      </c>
      <c r="AO47" s="57">
        <f t="shared" si="114"/>
        <v>5</v>
      </c>
      <c r="AP47" s="57">
        <f t="shared" si="115"/>
        <v>10</v>
      </c>
      <c r="AQ47" s="57">
        <f t="shared" si="116"/>
        <v>50</v>
      </c>
      <c r="AR47" s="24">
        <f t="shared" si="117"/>
        <v>9.2073581816430696</v>
      </c>
      <c r="AS47" s="14">
        <f t="shared" si="118"/>
        <v>0.5</v>
      </c>
      <c r="AT47" s="75">
        <f t="shared" si="119"/>
        <v>31.43305439330544</v>
      </c>
    </row>
    <row r="48" spans="1:53" ht="15.75" hidden="1" outlineLevel="2" thickBot="1" x14ac:dyDescent="0.3">
      <c r="A48" s="91" t="str">
        <f t="shared" si="84"/>
        <v>DIARIO DE IBIZA</v>
      </c>
      <c r="B48" s="104">
        <f t="shared" si="84"/>
        <v>32100</v>
      </c>
      <c r="C48" s="105">
        <f t="shared" ref="C48" si="124">C6</f>
        <v>3270</v>
      </c>
      <c r="D48" s="21">
        <f t="shared" ref="D48:K48" si="125">D6</f>
        <v>45</v>
      </c>
      <c r="E48" s="21">
        <f t="shared" si="125"/>
        <v>37</v>
      </c>
      <c r="F48" s="1">
        <f t="shared" si="125"/>
        <v>1030</v>
      </c>
      <c r="G48" s="1">
        <f t="shared" si="125"/>
        <v>858</v>
      </c>
      <c r="H48" s="1">
        <f t="shared" si="125"/>
        <v>1648</v>
      </c>
      <c r="I48" s="1">
        <f t="shared" si="125"/>
        <v>1373</v>
      </c>
      <c r="J48" s="1">
        <f t="shared" si="125"/>
        <v>2015</v>
      </c>
      <c r="K48" s="1">
        <f t="shared" si="125"/>
        <v>1679</v>
      </c>
      <c r="L48" s="20">
        <f t="shared" si="103"/>
        <v>0</v>
      </c>
      <c r="M48" s="26">
        <f t="shared" si="103"/>
        <v>68</v>
      </c>
      <c r="N48" s="26">
        <f t="shared" ref="N48:T48" si="126">N6</f>
        <v>56</v>
      </c>
      <c r="O48" s="65">
        <f t="shared" si="126"/>
        <v>1545</v>
      </c>
      <c r="P48" s="65">
        <f t="shared" si="126"/>
        <v>1287</v>
      </c>
      <c r="Q48" s="65">
        <f t="shared" si="126"/>
        <v>2472</v>
      </c>
      <c r="R48" s="65">
        <f t="shared" si="126"/>
        <v>2060</v>
      </c>
      <c r="S48" s="65">
        <f t="shared" si="126"/>
        <v>3023</v>
      </c>
      <c r="T48" s="65">
        <f t="shared" si="126"/>
        <v>2519</v>
      </c>
      <c r="U48" s="46">
        <f t="shared" si="105"/>
        <v>0.50029779630732585</v>
      </c>
      <c r="V48" s="45">
        <f t="shared" si="106"/>
        <v>0.20011911852293029</v>
      </c>
      <c r="W48" s="24">
        <f t="shared" si="91"/>
        <v>9.8165137614678901</v>
      </c>
      <c r="Y48">
        <f t="shared" ref="Y48:Z48" si="127">Y6</f>
        <v>5</v>
      </c>
      <c r="Z48">
        <f t="shared" si="127"/>
        <v>10</v>
      </c>
      <c r="AA48" s="27">
        <f t="shared" si="108"/>
        <v>50</v>
      </c>
      <c r="AF48" s="64" t="str">
        <f t="shared" si="83"/>
        <v>DIARIO DE IBIZA</v>
      </c>
      <c r="AG48" s="62">
        <f t="shared" si="109"/>
        <v>43</v>
      </c>
      <c r="AH48" s="63">
        <f t="shared" si="110"/>
        <v>66</v>
      </c>
      <c r="AI48" s="73">
        <f t="shared" si="111"/>
        <v>999</v>
      </c>
      <c r="AJ48" s="74">
        <f t="shared" si="93"/>
        <v>1498</v>
      </c>
      <c r="AK48" s="73">
        <f t="shared" si="112"/>
        <v>1598</v>
      </c>
      <c r="AL48" s="74">
        <f t="shared" si="94"/>
        <v>2398</v>
      </c>
      <c r="AM48" s="73">
        <f t="shared" si="113"/>
        <v>1954</v>
      </c>
      <c r="AN48" s="74">
        <f t="shared" si="95"/>
        <v>2932</v>
      </c>
      <c r="AO48" s="57">
        <f t="shared" si="114"/>
        <v>5</v>
      </c>
      <c r="AP48" s="57">
        <f t="shared" si="115"/>
        <v>10</v>
      </c>
      <c r="AQ48" s="57">
        <f t="shared" si="116"/>
        <v>50</v>
      </c>
      <c r="AR48" s="24">
        <f t="shared" si="117"/>
        <v>9.8165137614678901</v>
      </c>
      <c r="AS48" s="14">
        <f t="shared" si="118"/>
        <v>0.50029779630732585</v>
      </c>
      <c r="AT48" s="75">
        <f t="shared" si="119"/>
        <v>60.872274143302178</v>
      </c>
    </row>
    <row r="49" spans="1:46" hidden="1" outlineLevel="2" x14ac:dyDescent="0.25">
      <c r="A49" s="29" t="str">
        <f t="shared" si="84"/>
        <v>EL DÍA DE TENERIFE</v>
      </c>
      <c r="B49" s="104">
        <f t="shared" si="84"/>
        <v>130400</v>
      </c>
      <c r="C49" s="105">
        <f t="shared" ref="C49" si="128">C7</f>
        <v>8148</v>
      </c>
      <c r="D49" s="70">
        <f t="shared" ref="D49:K49" si="129">D7</f>
        <v>65</v>
      </c>
      <c r="E49" s="21">
        <f t="shared" si="129"/>
        <v>55</v>
      </c>
      <c r="F49" s="71">
        <f t="shared" si="129"/>
        <v>1300</v>
      </c>
      <c r="G49" s="1">
        <f t="shared" si="129"/>
        <v>1100</v>
      </c>
      <c r="H49" s="71">
        <f t="shared" si="129"/>
        <v>1820</v>
      </c>
      <c r="I49" s="71">
        <f t="shared" si="129"/>
        <v>1540</v>
      </c>
      <c r="J49" s="71">
        <f t="shared" si="129"/>
        <v>2600</v>
      </c>
      <c r="K49" s="1">
        <f t="shared" si="129"/>
        <v>2200</v>
      </c>
      <c r="L49" s="20">
        <f t="shared" si="103"/>
        <v>0</v>
      </c>
      <c r="M49" s="68">
        <f t="shared" si="103"/>
        <v>97.5</v>
      </c>
      <c r="N49" s="68">
        <f t="shared" ref="N49:T49" si="130">N7</f>
        <v>82.5</v>
      </c>
      <c r="O49" s="69">
        <f t="shared" si="130"/>
        <v>1950</v>
      </c>
      <c r="P49" s="69">
        <f t="shared" si="130"/>
        <v>1650</v>
      </c>
      <c r="Q49" s="69">
        <f t="shared" si="130"/>
        <v>2730</v>
      </c>
      <c r="R49" s="69">
        <f t="shared" si="130"/>
        <v>2310</v>
      </c>
      <c r="S49" s="69">
        <f t="shared" si="130"/>
        <v>3900</v>
      </c>
      <c r="T49" s="69">
        <f t="shared" si="130"/>
        <v>3300</v>
      </c>
      <c r="U49" s="46">
        <f t="shared" si="105"/>
        <v>0.5</v>
      </c>
      <c r="V49" s="45">
        <f t="shared" si="106"/>
        <v>0.18181818181818188</v>
      </c>
      <c r="W49" s="24">
        <f t="shared" si="91"/>
        <v>16.00392734413353</v>
      </c>
      <c r="Y49">
        <f t="shared" ref="Y49:Z49" si="131">Y7</f>
        <v>5</v>
      </c>
      <c r="Z49">
        <f t="shared" si="131"/>
        <v>8</v>
      </c>
      <c r="AA49" s="27">
        <f t="shared" si="108"/>
        <v>40</v>
      </c>
      <c r="AF49" s="64" t="str">
        <f t="shared" si="83"/>
        <v>EL DÍA DE TENERIFE</v>
      </c>
      <c r="AG49" s="62">
        <f t="shared" si="109"/>
        <v>63</v>
      </c>
      <c r="AH49" s="63">
        <f t="shared" si="110"/>
        <v>95</v>
      </c>
      <c r="AI49" s="73">
        <f t="shared" si="111"/>
        <v>1270</v>
      </c>
      <c r="AJ49" s="74">
        <f t="shared" si="93"/>
        <v>1905</v>
      </c>
      <c r="AK49" s="73">
        <f t="shared" si="112"/>
        <v>1778</v>
      </c>
      <c r="AL49" s="74">
        <f t="shared" si="94"/>
        <v>2667</v>
      </c>
      <c r="AM49" s="73">
        <f t="shared" si="113"/>
        <v>2540</v>
      </c>
      <c r="AN49" s="74">
        <f t="shared" si="95"/>
        <v>3810</v>
      </c>
      <c r="AO49" s="57">
        <f t="shared" si="114"/>
        <v>5</v>
      </c>
      <c r="AP49" s="57">
        <f t="shared" si="115"/>
        <v>8</v>
      </c>
      <c r="AQ49" s="57">
        <f t="shared" si="116"/>
        <v>40</v>
      </c>
      <c r="AR49" s="24">
        <f t="shared" si="117"/>
        <v>16.00392734413353</v>
      </c>
      <c r="AS49" s="14">
        <f t="shared" si="118"/>
        <v>0.5</v>
      </c>
      <c r="AT49" s="75">
        <f t="shared" si="119"/>
        <v>19.478527607361961</v>
      </c>
    </row>
    <row r="50" spans="1:46" ht="15.75" hidden="1" outlineLevel="2" thickBot="1" x14ac:dyDescent="0.3">
      <c r="A50" s="30" t="str">
        <f t="shared" si="84"/>
        <v>LA PROVINCIA</v>
      </c>
      <c r="B50" s="104">
        <f t="shared" si="84"/>
        <v>103500</v>
      </c>
      <c r="C50" s="105">
        <f t="shared" ref="C50" si="132">C8</f>
        <v>12466</v>
      </c>
      <c r="D50" s="21">
        <f t="shared" ref="D50:K50" si="133">D8</f>
        <v>76</v>
      </c>
      <c r="E50" s="21">
        <f t="shared" si="133"/>
        <v>63</v>
      </c>
      <c r="F50" s="1">
        <f t="shared" si="133"/>
        <v>1752</v>
      </c>
      <c r="G50" s="1">
        <f t="shared" si="133"/>
        <v>1460</v>
      </c>
      <c r="H50" s="1">
        <f t="shared" si="133"/>
        <v>2804</v>
      </c>
      <c r="I50" s="1">
        <f t="shared" si="133"/>
        <v>2337</v>
      </c>
      <c r="J50" s="1">
        <f t="shared" si="133"/>
        <v>3428</v>
      </c>
      <c r="K50" s="1">
        <f t="shared" si="133"/>
        <v>2857</v>
      </c>
      <c r="L50" s="20">
        <f t="shared" si="103"/>
        <v>0</v>
      </c>
      <c r="M50" s="68">
        <f t="shared" si="103"/>
        <v>114</v>
      </c>
      <c r="N50" s="68">
        <f t="shared" ref="N50:T50" si="134">N8</f>
        <v>95</v>
      </c>
      <c r="O50" s="69">
        <f t="shared" si="134"/>
        <v>2628</v>
      </c>
      <c r="P50" s="69">
        <f t="shared" si="134"/>
        <v>2190</v>
      </c>
      <c r="Q50" s="69">
        <f t="shared" si="134"/>
        <v>4206</v>
      </c>
      <c r="R50" s="69">
        <f t="shared" si="134"/>
        <v>3506</v>
      </c>
      <c r="S50" s="69">
        <f t="shared" si="134"/>
        <v>5142</v>
      </c>
      <c r="T50" s="69">
        <f t="shared" si="134"/>
        <v>4286</v>
      </c>
      <c r="U50" s="46">
        <f t="shared" si="105"/>
        <v>0.50017500875043752</v>
      </c>
      <c r="V50" s="45">
        <f t="shared" si="106"/>
        <v>0.19985999299965007</v>
      </c>
      <c r="W50" s="24">
        <f t="shared" si="91"/>
        <v>8.3025830258302591</v>
      </c>
      <c r="Y50">
        <f t="shared" ref="Y50:Z50" si="135">Y8</f>
        <v>5</v>
      </c>
      <c r="Z50">
        <f t="shared" si="135"/>
        <v>10</v>
      </c>
      <c r="AA50" s="27">
        <f t="shared" si="108"/>
        <v>50</v>
      </c>
      <c r="AF50" s="64" t="str">
        <f t="shared" si="83"/>
        <v>LA PROVINCIA</v>
      </c>
      <c r="AG50" s="62">
        <f t="shared" si="109"/>
        <v>74</v>
      </c>
      <c r="AH50" s="63">
        <f t="shared" si="110"/>
        <v>111</v>
      </c>
      <c r="AI50" s="73">
        <f t="shared" si="111"/>
        <v>1699</v>
      </c>
      <c r="AJ50" s="74">
        <f t="shared" si="93"/>
        <v>2549</v>
      </c>
      <c r="AK50" s="73">
        <f t="shared" si="112"/>
        <v>2720</v>
      </c>
      <c r="AL50" s="74">
        <f t="shared" si="94"/>
        <v>4080</v>
      </c>
      <c r="AM50" s="73">
        <f t="shared" si="113"/>
        <v>3325</v>
      </c>
      <c r="AN50" s="74">
        <f t="shared" si="95"/>
        <v>4988</v>
      </c>
      <c r="AO50" s="57">
        <f t="shared" si="114"/>
        <v>5</v>
      </c>
      <c r="AP50" s="57">
        <f t="shared" si="115"/>
        <v>10</v>
      </c>
      <c r="AQ50" s="57">
        <f t="shared" si="116"/>
        <v>50</v>
      </c>
      <c r="AR50" s="24">
        <f t="shared" si="117"/>
        <v>8.3025830258302591</v>
      </c>
      <c r="AS50" s="14">
        <f t="shared" si="118"/>
        <v>0.50017500875043752</v>
      </c>
      <c r="AT50" s="75">
        <f t="shared" si="119"/>
        <v>32.125603864734302</v>
      </c>
    </row>
    <row r="51" spans="1:46" ht="15.75" hidden="1" outlineLevel="2" thickBot="1" x14ac:dyDescent="0.3">
      <c r="A51" s="91" t="str">
        <f t="shared" si="84"/>
        <v>LA OPINIÓN DE TENERIFE</v>
      </c>
      <c r="B51" s="104">
        <f t="shared" si="84"/>
        <v>0</v>
      </c>
      <c r="C51" s="105">
        <f t="shared" ref="C51" si="136">C9</f>
        <v>0</v>
      </c>
      <c r="D51" s="21">
        <f t="shared" ref="D51:K51" si="137">D9</f>
        <v>0</v>
      </c>
      <c r="E51" s="21">
        <f t="shared" si="137"/>
        <v>0</v>
      </c>
      <c r="F51" s="1">
        <f t="shared" si="137"/>
        <v>0</v>
      </c>
      <c r="G51" s="1">
        <f t="shared" si="137"/>
        <v>0</v>
      </c>
      <c r="H51" s="1">
        <f t="shared" si="137"/>
        <v>0</v>
      </c>
      <c r="I51" s="1">
        <f t="shared" si="137"/>
        <v>0</v>
      </c>
      <c r="J51" s="1">
        <f t="shared" si="137"/>
        <v>0</v>
      </c>
      <c r="K51" s="1">
        <f t="shared" si="137"/>
        <v>0</v>
      </c>
      <c r="L51" s="20">
        <f t="shared" si="103"/>
        <v>0</v>
      </c>
      <c r="M51" s="68">
        <f t="shared" si="103"/>
        <v>0</v>
      </c>
      <c r="N51" s="68">
        <f t="shared" ref="N51:T51" si="138">N9</f>
        <v>0</v>
      </c>
      <c r="O51" s="69">
        <f t="shared" si="138"/>
        <v>0</v>
      </c>
      <c r="P51" s="69">
        <f t="shared" si="138"/>
        <v>0</v>
      </c>
      <c r="Q51" s="69">
        <f t="shared" si="138"/>
        <v>0</v>
      </c>
      <c r="R51" s="69">
        <f t="shared" si="138"/>
        <v>0</v>
      </c>
      <c r="S51" s="69">
        <f t="shared" si="138"/>
        <v>0</v>
      </c>
      <c r="T51" s="69">
        <f t="shared" si="138"/>
        <v>0</v>
      </c>
      <c r="U51" s="46" t="e">
        <f t="shared" si="105"/>
        <v>#DIV/0!</v>
      </c>
      <c r="V51" s="45" t="e">
        <f t="shared" si="106"/>
        <v>#DIV/0!</v>
      </c>
      <c r="W51" s="24" t="e">
        <f t="shared" si="91"/>
        <v>#DIV/0!</v>
      </c>
      <c r="Y51">
        <f t="shared" ref="Y51:Z51" si="139">Y9</f>
        <v>5</v>
      </c>
      <c r="Z51">
        <f t="shared" si="139"/>
        <v>10</v>
      </c>
      <c r="AA51" s="27">
        <f t="shared" si="108"/>
        <v>50</v>
      </c>
      <c r="AF51" s="64" t="str">
        <f t="shared" si="83"/>
        <v>LA OPINIÓN DE TENERIFE</v>
      </c>
      <c r="AG51" s="62">
        <f t="shared" si="109"/>
        <v>0</v>
      </c>
      <c r="AH51" s="63">
        <f t="shared" si="110"/>
        <v>0</v>
      </c>
      <c r="AI51" s="73">
        <f t="shared" si="111"/>
        <v>0</v>
      </c>
      <c r="AJ51" s="74">
        <f t="shared" si="93"/>
        <v>0</v>
      </c>
      <c r="AK51" s="73">
        <f t="shared" si="112"/>
        <v>0</v>
      </c>
      <c r="AL51" s="74">
        <f t="shared" si="94"/>
        <v>0</v>
      </c>
      <c r="AM51" s="73">
        <f t="shared" si="113"/>
        <v>0</v>
      </c>
      <c r="AN51" s="74">
        <f t="shared" si="95"/>
        <v>0</v>
      </c>
      <c r="AO51" s="57">
        <f t="shared" si="114"/>
        <v>5</v>
      </c>
      <c r="AP51" s="57">
        <f t="shared" si="115"/>
        <v>10</v>
      </c>
      <c r="AQ51" s="57">
        <f t="shared" si="116"/>
        <v>50</v>
      </c>
      <c r="AR51" s="24" t="e">
        <f t="shared" si="117"/>
        <v>#DIV/0!</v>
      </c>
      <c r="AS51" s="14" t="e">
        <f t="shared" si="118"/>
        <v>#DIV/0!</v>
      </c>
      <c r="AT51" s="75" t="e">
        <f t="shared" si="119"/>
        <v>#DIV/0!</v>
      </c>
    </row>
    <row r="52" spans="1:46" ht="15.75" hidden="1" outlineLevel="2" thickBot="1" x14ac:dyDescent="0.3">
      <c r="A52" s="30" t="str">
        <f t="shared" si="84"/>
        <v>LA GACETA REGIONAL SALAMANCA</v>
      </c>
      <c r="B52" s="104">
        <f t="shared" si="84"/>
        <v>69700</v>
      </c>
      <c r="C52" s="105">
        <f t="shared" ref="C52" si="140">C10</f>
        <v>9491</v>
      </c>
      <c r="D52" s="21">
        <f t="shared" ref="D52:K52" si="141">D10</f>
        <v>96</v>
      </c>
      <c r="E52" s="21">
        <f t="shared" si="141"/>
        <v>77</v>
      </c>
      <c r="F52" s="1">
        <f t="shared" si="141"/>
        <v>1920</v>
      </c>
      <c r="G52" s="1">
        <f t="shared" si="141"/>
        <v>1540</v>
      </c>
      <c r="H52" s="1">
        <f t="shared" si="141"/>
        <v>2304</v>
      </c>
      <c r="I52" s="1">
        <f t="shared" si="141"/>
        <v>1848</v>
      </c>
      <c r="J52" s="1">
        <f t="shared" si="141"/>
        <v>3025</v>
      </c>
      <c r="K52" s="1">
        <f t="shared" si="141"/>
        <v>2420</v>
      </c>
      <c r="L52" s="76">
        <f t="shared" ref="L52:M52" si="142">L10</f>
        <v>0</v>
      </c>
      <c r="M52" s="26">
        <f t="shared" si="142"/>
        <v>144</v>
      </c>
      <c r="N52" s="26">
        <f t="shared" ref="N52:T52" si="143">N10</f>
        <v>115</v>
      </c>
      <c r="O52" s="69">
        <f t="shared" si="143"/>
        <v>2880</v>
      </c>
      <c r="P52" s="69">
        <f t="shared" si="143"/>
        <v>2300</v>
      </c>
      <c r="Q52" s="69">
        <f t="shared" si="143"/>
        <v>3456</v>
      </c>
      <c r="R52" s="69">
        <f t="shared" si="143"/>
        <v>2760</v>
      </c>
      <c r="S52" s="65">
        <f t="shared" si="143"/>
        <v>4537</v>
      </c>
      <c r="T52" s="65">
        <f t="shared" si="143"/>
        <v>3630</v>
      </c>
      <c r="U52" s="46">
        <f t="shared" si="105"/>
        <v>0.5</v>
      </c>
      <c r="V52" s="45">
        <f t="shared" si="106"/>
        <v>0.25</v>
      </c>
      <c r="W52" s="24">
        <f t="shared" si="91"/>
        <v>7.3437993888947428</v>
      </c>
      <c r="Y52">
        <f t="shared" ref="Y52:Z52" si="144">Y10</f>
        <v>5</v>
      </c>
      <c r="Z52">
        <f t="shared" si="144"/>
        <v>8</v>
      </c>
      <c r="AA52" s="27">
        <f t="shared" si="108"/>
        <v>40</v>
      </c>
      <c r="AF52" s="64" t="str">
        <f t="shared" si="83"/>
        <v>LA GACETA REGIONAL SALAMANCA</v>
      </c>
      <c r="AG52" s="62">
        <f t="shared" si="109"/>
        <v>92</v>
      </c>
      <c r="AH52" s="63">
        <f t="shared" si="110"/>
        <v>137</v>
      </c>
      <c r="AI52" s="73">
        <f t="shared" si="111"/>
        <v>1831</v>
      </c>
      <c r="AJ52" s="74">
        <f t="shared" si="93"/>
        <v>2741</v>
      </c>
      <c r="AK52" s="73">
        <f t="shared" si="112"/>
        <v>2197</v>
      </c>
      <c r="AL52" s="74">
        <f t="shared" si="94"/>
        <v>3289</v>
      </c>
      <c r="AM52" s="73">
        <f t="shared" si="113"/>
        <v>2881</v>
      </c>
      <c r="AN52" s="74">
        <f t="shared" si="95"/>
        <v>4321</v>
      </c>
      <c r="AO52" s="57">
        <f t="shared" si="114"/>
        <v>5</v>
      </c>
      <c r="AP52" s="57">
        <f t="shared" si="115"/>
        <v>8</v>
      </c>
      <c r="AQ52" s="57">
        <f t="shared" si="116"/>
        <v>40</v>
      </c>
      <c r="AR52" s="24">
        <f t="shared" si="117"/>
        <v>7.3437993888947428</v>
      </c>
      <c r="AS52" s="14">
        <f t="shared" si="118"/>
        <v>0.5</v>
      </c>
      <c r="AT52" s="75">
        <f t="shared" si="119"/>
        <v>41.334289813486372</v>
      </c>
    </row>
    <row r="53" spans="1:46" ht="15.75" hidden="1" outlineLevel="2" thickBot="1" x14ac:dyDescent="0.3">
      <c r="A53" s="30" t="str">
        <f t="shared" si="84"/>
        <v>LA OPINIÓN EL CORREO DE ZAMORA</v>
      </c>
      <c r="B53" s="104">
        <f t="shared" si="84"/>
        <v>42300</v>
      </c>
      <c r="C53" s="105">
        <f t="shared" ref="C53" si="145">C11</f>
        <v>4078</v>
      </c>
      <c r="D53" s="21">
        <f t="shared" ref="D53:K53" si="146">D11</f>
        <v>36</v>
      </c>
      <c r="E53" s="21">
        <f t="shared" si="146"/>
        <v>30</v>
      </c>
      <c r="F53" s="1">
        <f t="shared" si="146"/>
        <v>838</v>
      </c>
      <c r="G53" s="1">
        <f t="shared" si="146"/>
        <v>698</v>
      </c>
      <c r="H53" s="1">
        <f t="shared" si="146"/>
        <v>1340</v>
      </c>
      <c r="I53" s="1">
        <f t="shared" si="146"/>
        <v>1117</v>
      </c>
      <c r="J53" s="1">
        <f t="shared" si="146"/>
        <v>1639</v>
      </c>
      <c r="K53" s="1">
        <f t="shared" si="146"/>
        <v>1366</v>
      </c>
      <c r="L53" s="20">
        <f t="shared" ref="L53:M53" si="147">L11</f>
        <v>0</v>
      </c>
      <c r="M53" s="68">
        <f t="shared" si="147"/>
        <v>54</v>
      </c>
      <c r="N53" s="68">
        <f t="shared" ref="N53:T53" si="148">N11</f>
        <v>46</v>
      </c>
      <c r="O53" s="69">
        <f t="shared" si="148"/>
        <v>1257</v>
      </c>
      <c r="P53" s="69">
        <f t="shared" si="148"/>
        <v>1047</v>
      </c>
      <c r="Q53" s="69">
        <f t="shared" si="148"/>
        <v>2010</v>
      </c>
      <c r="R53" s="69">
        <f t="shared" si="148"/>
        <v>1676</v>
      </c>
      <c r="S53" s="69">
        <f t="shared" si="148"/>
        <v>2459</v>
      </c>
      <c r="T53" s="69">
        <f t="shared" si="148"/>
        <v>2049</v>
      </c>
      <c r="U53" s="46">
        <f t="shared" si="105"/>
        <v>0.5</v>
      </c>
      <c r="V53" s="45">
        <f t="shared" si="106"/>
        <v>0.19985358711566614</v>
      </c>
      <c r="W53" s="24">
        <f t="shared" si="91"/>
        <v>10.372731731240805</v>
      </c>
      <c r="Y53">
        <f t="shared" ref="Y53:Z53" si="149">Y11</f>
        <v>5</v>
      </c>
      <c r="Z53">
        <f t="shared" si="149"/>
        <v>10</v>
      </c>
      <c r="AA53" s="27">
        <f t="shared" si="108"/>
        <v>50</v>
      </c>
      <c r="AF53" s="64" t="str">
        <f t="shared" si="83"/>
        <v>LA OPINIÓN EL CORREO DE ZAMORA</v>
      </c>
      <c r="AG53" s="62">
        <f t="shared" si="109"/>
        <v>35</v>
      </c>
      <c r="AH53" s="63">
        <f t="shared" si="110"/>
        <v>53</v>
      </c>
      <c r="AI53" s="73">
        <f t="shared" si="111"/>
        <v>813</v>
      </c>
      <c r="AJ53" s="74">
        <f t="shared" si="93"/>
        <v>1219</v>
      </c>
      <c r="AK53" s="73">
        <f t="shared" si="112"/>
        <v>1300</v>
      </c>
      <c r="AL53" s="74">
        <f t="shared" si="94"/>
        <v>1950</v>
      </c>
      <c r="AM53" s="73">
        <f t="shared" si="113"/>
        <v>1590</v>
      </c>
      <c r="AN53" s="74">
        <f t="shared" si="95"/>
        <v>2385</v>
      </c>
      <c r="AO53" s="57">
        <f t="shared" si="114"/>
        <v>5</v>
      </c>
      <c r="AP53" s="57">
        <f t="shared" si="115"/>
        <v>10</v>
      </c>
      <c r="AQ53" s="57">
        <f t="shared" si="116"/>
        <v>50</v>
      </c>
      <c r="AR53" s="24">
        <f t="shared" si="117"/>
        <v>10.372731731240805</v>
      </c>
      <c r="AS53" s="14">
        <f t="shared" si="118"/>
        <v>0.5</v>
      </c>
      <c r="AT53" s="75">
        <f t="shared" si="119"/>
        <v>37.588652482269502</v>
      </c>
    </row>
    <row r="54" spans="1:46" hidden="1" outlineLevel="2" x14ac:dyDescent="0.25">
      <c r="A54" s="109" t="str">
        <f t="shared" si="84"/>
        <v>SEGRE</v>
      </c>
      <c r="B54" s="104">
        <f t="shared" si="84"/>
        <v>85100</v>
      </c>
      <c r="C54" s="105">
        <f t="shared" ref="C54" si="150">C12</f>
        <v>8427</v>
      </c>
      <c r="D54" s="21">
        <v>93.51</v>
      </c>
      <c r="E54" s="21">
        <v>86.15</v>
      </c>
      <c r="F54" s="1">
        <v>1891.13</v>
      </c>
      <c r="G54" s="1">
        <v>1681</v>
      </c>
      <c r="H54" s="1">
        <v>2731.63</v>
      </c>
      <c r="I54" s="1">
        <v>2521.5</v>
      </c>
      <c r="J54" s="1">
        <v>3362</v>
      </c>
      <c r="K54" s="1">
        <v>3046.3</v>
      </c>
      <c r="L54" s="20">
        <f t="shared" ref="L54" si="151">L12</f>
        <v>0</v>
      </c>
      <c r="M54" s="26">
        <v>116.62</v>
      </c>
      <c r="N54" s="26">
        <v>106.12</v>
      </c>
      <c r="O54" s="65">
        <v>2311.38</v>
      </c>
      <c r="P54" s="65">
        <v>2101.25</v>
      </c>
      <c r="Q54" s="65">
        <v>3362</v>
      </c>
      <c r="R54" s="65">
        <v>3151.88</v>
      </c>
      <c r="S54" s="65">
        <v>4202.5</v>
      </c>
      <c r="T54" s="65">
        <v>3782.25</v>
      </c>
      <c r="U54" s="46">
        <f t="shared" si="105"/>
        <v>0.24158815612382223</v>
      </c>
      <c r="V54" s="45">
        <f t="shared" si="106"/>
        <v>0.1036339165545086</v>
      </c>
      <c r="W54" s="24">
        <f t="shared" si="91"/>
        <v>10.098492939361575</v>
      </c>
      <c r="Y54">
        <f t="shared" ref="Y54:Z54" si="152">Y12</f>
        <v>5</v>
      </c>
      <c r="Z54">
        <f t="shared" si="152"/>
        <v>8</v>
      </c>
      <c r="AA54" s="27">
        <f t="shared" si="108"/>
        <v>40</v>
      </c>
      <c r="AF54" s="64" t="str">
        <f t="shared" si="83"/>
        <v>SEGRE</v>
      </c>
      <c r="AG54" s="62">
        <f t="shared" si="109"/>
        <v>95</v>
      </c>
      <c r="AH54" s="63">
        <f t="shared" si="110"/>
        <v>118</v>
      </c>
      <c r="AI54" s="73">
        <f t="shared" si="111"/>
        <v>1890</v>
      </c>
      <c r="AJ54" s="74">
        <f t="shared" si="93"/>
        <v>2335</v>
      </c>
      <c r="AK54" s="73">
        <f t="shared" si="112"/>
        <v>2779</v>
      </c>
      <c r="AL54" s="74">
        <f t="shared" si="94"/>
        <v>3446</v>
      </c>
      <c r="AM54" s="73">
        <f t="shared" si="113"/>
        <v>3391</v>
      </c>
      <c r="AN54" s="74">
        <f t="shared" si="95"/>
        <v>4225</v>
      </c>
      <c r="AO54" s="57">
        <f t="shared" si="114"/>
        <v>5</v>
      </c>
      <c r="AP54" s="57">
        <f t="shared" si="115"/>
        <v>8</v>
      </c>
      <c r="AQ54" s="57">
        <f t="shared" si="116"/>
        <v>40</v>
      </c>
      <c r="AR54" s="24">
        <f t="shared" si="117"/>
        <v>10.098492939361575</v>
      </c>
      <c r="AS54" s="14">
        <f t="shared" si="118"/>
        <v>0.24158815612382223</v>
      </c>
      <c r="AT54" s="75">
        <f t="shared" si="119"/>
        <v>39.847238542890722</v>
      </c>
    </row>
    <row r="55" spans="1:46" hidden="1" outlineLevel="2" x14ac:dyDescent="0.25">
      <c r="A55" s="32" t="str">
        <f t="shared" si="84"/>
        <v>DIARI DE GIRONA</v>
      </c>
      <c r="B55" s="104">
        <f t="shared" si="84"/>
        <v>29000</v>
      </c>
      <c r="C55" s="105">
        <f t="shared" ref="C55" si="153">C13</f>
        <v>4854</v>
      </c>
      <c r="D55" s="21">
        <f t="shared" ref="D55:K55" si="154">D13</f>
        <v>42</v>
      </c>
      <c r="E55" s="21">
        <f t="shared" si="154"/>
        <v>35</v>
      </c>
      <c r="F55" s="1">
        <f t="shared" si="154"/>
        <v>964</v>
      </c>
      <c r="G55" s="1">
        <f t="shared" si="154"/>
        <v>803</v>
      </c>
      <c r="H55" s="1">
        <f t="shared" si="154"/>
        <v>1542</v>
      </c>
      <c r="I55" s="1">
        <f t="shared" si="154"/>
        <v>1285</v>
      </c>
      <c r="J55" s="1">
        <f t="shared" si="154"/>
        <v>1885</v>
      </c>
      <c r="K55" s="1">
        <f t="shared" si="154"/>
        <v>1571</v>
      </c>
      <c r="L55" s="20">
        <f t="shared" ref="L55:M55" si="155">L13</f>
        <v>0</v>
      </c>
      <c r="M55" s="68">
        <f t="shared" si="155"/>
        <v>63</v>
      </c>
      <c r="N55" s="68">
        <f t="shared" ref="N55:T55" si="156">N13</f>
        <v>52</v>
      </c>
      <c r="O55" s="69">
        <f t="shared" si="156"/>
        <v>1446</v>
      </c>
      <c r="P55" s="69">
        <f t="shared" si="156"/>
        <v>1205</v>
      </c>
      <c r="Q55" s="69">
        <f t="shared" si="156"/>
        <v>2313</v>
      </c>
      <c r="R55" s="69">
        <f t="shared" si="156"/>
        <v>1928</v>
      </c>
      <c r="S55" s="69">
        <f t="shared" si="156"/>
        <v>2828</v>
      </c>
      <c r="T55" s="69">
        <f t="shared" si="156"/>
        <v>2357</v>
      </c>
      <c r="U55" s="46">
        <f t="shared" si="105"/>
        <v>0.5003182686187142</v>
      </c>
      <c r="V55" s="45">
        <f t="shared" si="106"/>
        <v>0.19987269255251428</v>
      </c>
      <c r="W55" s="24">
        <f t="shared" si="91"/>
        <v>5.9744540585084467</v>
      </c>
      <c r="Y55">
        <f t="shared" ref="Y55:Z55" si="157">Y13</f>
        <v>5</v>
      </c>
      <c r="Z55">
        <f t="shared" si="157"/>
        <v>10</v>
      </c>
      <c r="AA55" s="27">
        <f t="shared" si="108"/>
        <v>50</v>
      </c>
      <c r="AF55" s="64" t="str">
        <f t="shared" si="83"/>
        <v>DIARI DE GIRONA</v>
      </c>
      <c r="AG55" s="62">
        <f t="shared" si="109"/>
        <v>41</v>
      </c>
      <c r="AH55" s="63">
        <f t="shared" si="110"/>
        <v>61</v>
      </c>
      <c r="AI55" s="73">
        <f t="shared" si="111"/>
        <v>935</v>
      </c>
      <c r="AJ55" s="74">
        <f t="shared" si="93"/>
        <v>1403</v>
      </c>
      <c r="AK55" s="73">
        <f t="shared" si="112"/>
        <v>1496</v>
      </c>
      <c r="AL55" s="74">
        <f t="shared" si="94"/>
        <v>2244</v>
      </c>
      <c r="AM55" s="73">
        <f t="shared" si="113"/>
        <v>1829</v>
      </c>
      <c r="AN55" s="74">
        <f t="shared" si="95"/>
        <v>2743</v>
      </c>
      <c r="AO55" s="57">
        <f t="shared" si="114"/>
        <v>5</v>
      </c>
      <c r="AP55" s="57">
        <f t="shared" si="115"/>
        <v>10</v>
      </c>
      <c r="AQ55" s="57">
        <f t="shared" si="116"/>
        <v>50</v>
      </c>
      <c r="AR55" s="24">
        <f t="shared" si="117"/>
        <v>5.9744540585084467</v>
      </c>
      <c r="AS55" s="14">
        <f t="shared" si="118"/>
        <v>0.5003182686187142</v>
      </c>
      <c r="AT55" s="75">
        <f t="shared" si="119"/>
        <v>63.068965517241381</v>
      </c>
    </row>
    <row r="56" spans="1:46" hidden="1" outlineLevel="2" x14ac:dyDescent="0.25">
      <c r="A56" s="32" t="str">
        <f t="shared" si="84"/>
        <v>REGIÓ 7</v>
      </c>
      <c r="B56" s="104">
        <f t="shared" si="84"/>
        <v>25500</v>
      </c>
      <c r="C56" s="105">
        <f t="shared" ref="C56" si="158">C14</f>
        <v>5114</v>
      </c>
      <c r="D56" s="70">
        <f t="shared" ref="D56:K56" si="159">D14</f>
        <v>31</v>
      </c>
      <c r="E56" s="21">
        <f t="shared" si="159"/>
        <v>26</v>
      </c>
      <c r="F56" s="71">
        <f t="shared" si="159"/>
        <v>718</v>
      </c>
      <c r="G56" s="1">
        <f t="shared" si="159"/>
        <v>598</v>
      </c>
      <c r="H56" s="71">
        <f t="shared" si="159"/>
        <v>1148</v>
      </c>
      <c r="I56" s="1">
        <f t="shared" si="159"/>
        <v>957</v>
      </c>
      <c r="J56" s="71">
        <f t="shared" si="159"/>
        <v>1404</v>
      </c>
      <c r="K56" s="1">
        <f t="shared" si="159"/>
        <v>1170</v>
      </c>
      <c r="L56" s="20">
        <f t="shared" ref="L56:M56" si="160">L14</f>
        <v>0</v>
      </c>
      <c r="M56" s="66">
        <f t="shared" si="160"/>
        <v>47</v>
      </c>
      <c r="N56" s="68">
        <f t="shared" ref="N56:T56" si="161">N14</f>
        <v>39</v>
      </c>
      <c r="O56" s="67">
        <f t="shared" si="161"/>
        <v>1077</v>
      </c>
      <c r="P56" s="69">
        <f t="shared" si="161"/>
        <v>897</v>
      </c>
      <c r="Q56" s="67">
        <f t="shared" si="161"/>
        <v>1722</v>
      </c>
      <c r="R56" s="69">
        <f t="shared" si="161"/>
        <v>1436</v>
      </c>
      <c r="S56" s="67">
        <f t="shared" si="161"/>
        <v>2106</v>
      </c>
      <c r="T56" s="69">
        <f t="shared" si="161"/>
        <v>1755</v>
      </c>
      <c r="U56" s="46">
        <f t="shared" si="105"/>
        <v>0.5</v>
      </c>
      <c r="V56" s="45">
        <f t="shared" si="106"/>
        <v>0.19999999999999996</v>
      </c>
      <c r="W56" s="24">
        <f t="shared" si="91"/>
        <v>4.986312084473993</v>
      </c>
      <c r="Y56">
        <f t="shared" ref="Y56:Z56" si="162">Y14</f>
        <v>5</v>
      </c>
      <c r="Z56">
        <f t="shared" si="162"/>
        <v>10</v>
      </c>
      <c r="AA56" s="27">
        <f t="shared" si="108"/>
        <v>50</v>
      </c>
      <c r="AF56" s="64" t="str">
        <f t="shared" si="83"/>
        <v>REGIÓ 7</v>
      </c>
      <c r="AG56" s="62">
        <f t="shared" si="109"/>
        <v>30</v>
      </c>
      <c r="AH56" s="63">
        <f t="shared" si="110"/>
        <v>46</v>
      </c>
      <c r="AI56" s="73">
        <f t="shared" si="111"/>
        <v>696</v>
      </c>
      <c r="AJ56" s="74">
        <f t="shared" si="93"/>
        <v>1044</v>
      </c>
      <c r="AK56" s="73">
        <f t="shared" si="112"/>
        <v>1114</v>
      </c>
      <c r="AL56" s="74">
        <f t="shared" si="94"/>
        <v>1671</v>
      </c>
      <c r="AM56" s="73">
        <f t="shared" si="113"/>
        <v>1362</v>
      </c>
      <c r="AN56" s="74">
        <f t="shared" si="95"/>
        <v>2043</v>
      </c>
      <c r="AO56" s="57">
        <f t="shared" si="114"/>
        <v>5</v>
      </c>
      <c r="AP56" s="57">
        <f t="shared" si="115"/>
        <v>10</v>
      </c>
      <c r="AQ56" s="57">
        <f t="shared" si="116"/>
        <v>50</v>
      </c>
      <c r="AR56" s="24">
        <f t="shared" si="117"/>
        <v>4.986312084473993</v>
      </c>
      <c r="AS56" s="14">
        <f t="shared" si="118"/>
        <v>0.5</v>
      </c>
      <c r="AT56" s="75">
        <f t="shared" si="119"/>
        <v>53.411764705882355</v>
      </c>
    </row>
    <row r="57" spans="1:46" ht="15.75" hidden="1" outlineLevel="2" thickBot="1" x14ac:dyDescent="0.3">
      <c r="A57" s="32" t="str">
        <f t="shared" si="84"/>
        <v>LA OPINIÓN DE MURCIA</v>
      </c>
      <c r="B57" s="104">
        <f t="shared" si="84"/>
        <v>57300</v>
      </c>
      <c r="C57" s="105">
        <f t="shared" ref="C57" si="163">C15</f>
        <v>4298</v>
      </c>
      <c r="D57" s="21">
        <f t="shared" ref="D57:K57" si="164">D15</f>
        <v>25</v>
      </c>
      <c r="E57" s="21">
        <f t="shared" si="164"/>
        <v>21</v>
      </c>
      <c r="F57" s="1">
        <f t="shared" si="164"/>
        <v>569</v>
      </c>
      <c r="G57" s="1">
        <f t="shared" si="164"/>
        <v>474</v>
      </c>
      <c r="H57" s="1">
        <f t="shared" si="164"/>
        <v>910</v>
      </c>
      <c r="I57" s="1">
        <f t="shared" si="164"/>
        <v>758</v>
      </c>
      <c r="J57" s="1">
        <f t="shared" si="164"/>
        <v>1112</v>
      </c>
      <c r="K57" s="1">
        <f t="shared" si="164"/>
        <v>927</v>
      </c>
      <c r="L57" s="20">
        <f t="shared" ref="L57:M57" si="165">L15</f>
        <v>0</v>
      </c>
      <c r="M57" s="68">
        <f t="shared" si="165"/>
        <v>38</v>
      </c>
      <c r="N57" s="68">
        <f t="shared" ref="N57:T57" si="166">N15</f>
        <v>31</v>
      </c>
      <c r="O57" s="69">
        <f t="shared" si="166"/>
        <v>854</v>
      </c>
      <c r="P57" s="69">
        <f t="shared" si="166"/>
        <v>711</v>
      </c>
      <c r="Q57" s="69">
        <f t="shared" si="166"/>
        <v>1365</v>
      </c>
      <c r="R57" s="69">
        <f t="shared" si="166"/>
        <v>1137</v>
      </c>
      <c r="S57" s="69">
        <f t="shared" si="166"/>
        <v>1668</v>
      </c>
      <c r="T57" s="69">
        <f t="shared" si="166"/>
        <v>1391</v>
      </c>
      <c r="U57" s="46">
        <f t="shared" si="105"/>
        <v>0.50053937432578199</v>
      </c>
      <c r="V57" s="45">
        <f t="shared" si="106"/>
        <v>0.19956850053937436</v>
      </c>
      <c r="W57" s="24">
        <f t="shared" si="91"/>
        <v>13.331782224290368</v>
      </c>
      <c r="Y57">
        <f t="shared" ref="Y57:Z57" si="167">Y15</f>
        <v>5</v>
      </c>
      <c r="Z57">
        <f t="shared" si="167"/>
        <v>10</v>
      </c>
      <c r="AA57" s="27">
        <f t="shared" si="108"/>
        <v>50</v>
      </c>
      <c r="AF57" s="64" t="str">
        <f t="shared" si="83"/>
        <v>LA OPINIÓN DE MURCIA</v>
      </c>
      <c r="AG57" s="62">
        <f t="shared" si="109"/>
        <v>24</v>
      </c>
      <c r="AH57" s="63">
        <f t="shared" si="110"/>
        <v>37</v>
      </c>
      <c r="AI57" s="73">
        <f t="shared" si="111"/>
        <v>552</v>
      </c>
      <c r="AJ57" s="74">
        <f t="shared" si="93"/>
        <v>828</v>
      </c>
      <c r="AK57" s="73">
        <f t="shared" si="112"/>
        <v>883</v>
      </c>
      <c r="AL57" s="74">
        <f t="shared" si="94"/>
        <v>1324</v>
      </c>
      <c r="AM57" s="73">
        <f t="shared" si="113"/>
        <v>1079</v>
      </c>
      <c r="AN57" s="74">
        <f t="shared" si="95"/>
        <v>1619</v>
      </c>
      <c r="AO57" s="57">
        <f t="shared" si="114"/>
        <v>5</v>
      </c>
      <c r="AP57" s="57">
        <f t="shared" si="115"/>
        <v>10</v>
      </c>
      <c r="AQ57" s="57">
        <f t="shared" si="116"/>
        <v>50</v>
      </c>
      <c r="AR57" s="24">
        <f t="shared" si="117"/>
        <v>13.331782224290368</v>
      </c>
      <c r="AS57" s="14">
        <f t="shared" si="118"/>
        <v>0.50053937432578199</v>
      </c>
      <c r="AT57" s="75">
        <f t="shared" si="119"/>
        <v>18.830715532286213</v>
      </c>
    </row>
    <row r="58" spans="1:46" hidden="1" outlineLevel="2" x14ac:dyDescent="0.25">
      <c r="A58" s="29" t="str">
        <f t="shared" si="84"/>
        <v>FARO DE VIGO</v>
      </c>
      <c r="B58" s="104">
        <f t="shared" si="84"/>
        <v>237700</v>
      </c>
      <c r="C58" s="105">
        <f t="shared" ref="C58" si="168">C16</f>
        <v>24599</v>
      </c>
      <c r="D58" s="21">
        <f t="shared" ref="D58:K58" si="169">D16</f>
        <v>95</v>
      </c>
      <c r="E58" s="21">
        <f t="shared" si="169"/>
        <v>80</v>
      </c>
      <c r="F58" s="1">
        <f t="shared" si="169"/>
        <v>2205</v>
      </c>
      <c r="G58" s="1">
        <f t="shared" si="169"/>
        <v>1840</v>
      </c>
      <c r="H58" s="1">
        <f t="shared" si="169"/>
        <v>3535</v>
      </c>
      <c r="I58" s="1">
        <f t="shared" si="169"/>
        <v>2945</v>
      </c>
      <c r="J58" s="1">
        <f t="shared" si="169"/>
        <v>4320</v>
      </c>
      <c r="K58" s="1">
        <f t="shared" si="169"/>
        <v>3600</v>
      </c>
      <c r="L58" s="20">
        <f t="shared" ref="L58:M58" si="170">L16</f>
        <v>0</v>
      </c>
      <c r="M58" s="68">
        <f t="shared" si="170"/>
        <v>145</v>
      </c>
      <c r="N58" s="68">
        <f t="shared" ref="N58:T58" si="171">N16</f>
        <v>120</v>
      </c>
      <c r="O58" s="69">
        <f t="shared" si="171"/>
        <v>3310</v>
      </c>
      <c r="P58" s="69">
        <f t="shared" si="171"/>
        <v>2760</v>
      </c>
      <c r="Q58" s="69">
        <f t="shared" si="171"/>
        <v>5300</v>
      </c>
      <c r="R58" s="69">
        <f t="shared" si="171"/>
        <v>4515</v>
      </c>
      <c r="S58" s="69">
        <f t="shared" si="171"/>
        <v>6480</v>
      </c>
      <c r="T58" s="69">
        <f t="shared" si="171"/>
        <v>5400</v>
      </c>
      <c r="U58" s="46">
        <f t="shared" si="105"/>
        <v>0.5</v>
      </c>
      <c r="V58" s="45">
        <f t="shared" si="106"/>
        <v>0.19999999999999996</v>
      </c>
      <c r="W58" s="24">
        <f t="shared" si="91"/>
        <v>9.6629944306679132</v>
      </c>
      <c r="Y58">
        <f t="shared" ref="Y58:Z58" si="172">Y16</f>
        <v>5</v>
      </c>
      <c r="Z58">
        <f t="shared" si="172"/>
        <v>10</v>
      </c>
      <c r="AA58" s="27">
        <f t="shared" si="108"/>
        <v>50</v>
      </c>
      <c r="AF58" s="64" t="str">
        <f t="shared" si="83"/>
        <v>FARO DE VIGO</v>
      </c>
      <c r="AG58" s="62">
        <f t="shared" si="109"/>
        <v>93</v>
      </c>
      <c r="AH58" s="63">
        <f t="shared" si="110"/>
        <v>140</v>
      </c>
      <c r="AI58" s="73">
        <f t="shared" si="111"/>
        <v>2140</v>
      </c>
      <c r="AJ58" s="74">
        <f t="shared" si="93"/>
        <v>3212</v>
      </c>
      <c r="AK58" s="73">
        <f t="shared" si="112"/>
        <v>3429</v>
      </c>
      <c r="AL58" s="74">
        <f t="shared" si="94"/>
        <v>5193</v>
      </c>
      <c r="AM58" s="73">
        <f t="shared" si="113"/>
        <v>4190</v>
      </c>
      <c r="AN58" s="74">
        <f t="shared" si="95"/>
        <v>6286</v>
      </c>
      <c r="AO58" s="57">
        <f t="shared" si="114"/>
        <v>5</v>
      </c>
      <c r="AP58" s="57">
        <f t="shared" si="115"/>
        <v>10</v>
      </c>
      <c r="AQ58" s="57">
        <f t="shared" si="116"/>
        <v>50</v>
      </c>
      <c r="AR58" s="24">
        <f t="shared" si="117"/>
        <v>9.6629944306679132</v>
      </c>
      <c r="AS58" s="14">
        <f t="shared" si="118"/>
        <v>0.5</v>
      </c>
      <c r="AT58" s="75">
        <f t="shared" si="119"/>
        <v>17.627261253681109</v>
      </c>
    </row>
    <row r="59" spans="1:46" ht="15.75" hidden="1" outlineLevel="2" thickBot="1" x14ac:dyDescent="0.3">
      <c r="A59" s="31" t="str">
        <f t="shared" si="84"/>
        <v>LA OPINIÓN DE CORUÑA</v>
      </c>
      <c r="B59" s="104">
        <f t="shared" si="84"/>
        <v>32900</v>
      </c>
      <c r="C59" s="105">
        <f t="shared" ref="C59" si="173">C17</f>
        <v>3899</v>
      </c>
      <c r="D59" s="21">
        <f t="shared" ref="D59:K59" si="174">D17</f>
        <v>26</v>
      </c>
      <c r="E59" s="21">
        <f t="shared" si="174"/>
        <v>22</v>
      </c>
      <c r="F59" s="1">
        <f t="shared" si="174"/>
        <v>604</v>
      </c>
      <c r="G59" s="1">
        <f t="shared" si="174"/>
        <v>503</v>
      </c>
      <c r="H59" s="1">
        <f t="shared" si="174"/>
        <v>966</v>
      </c>
      <c r="I59" s="1">
        <f t="shared" si="174"/>
        <v>805</v>
      </c>
      <c r="J59" s="1">
        <f t="shared" si="174"/>
        <v>1181</v>
      </c>
      <c r="K59" s="1">
        <f t="shared" si="174"/>
        <v>984</v>
      </c>
      <c r="L59" s="20">
        <f t="shared" ref="L59:M59" si="175">L17</f>
        <v>0</v>
      </c>
      <c r="M59" s="68">
        <f t="shared" si="175"/>
        <v>39</v>
      </c>
      <c r="N59" s="68">
        <f t="shared" ref="N59:T59" si="176">N17</f>
        <v>33</v>
      </c>
      <c r="O59" s="69">
        <f t="shared" si="176"/>
        <v>906</v>
      </c>
      <c r="P59" s="69">
        <f t="shared" si="176"/>
        <v>755</v>
      </c>
      <c r="Q59" s="69">
        <f t="shared" si="176"/>
        <v>1449</v>
      </c>
      <c r="R59" s="69">
        <f t="shared" si="176"/>
        <v>1208</v>
      </c>
      <c r="S59" s="69">
        <f t="shared" si="176"/>
        <v>1772</v>
      </c>
      <c r="T59" s="69">
        <f t="shared" si="176"/>
        <v>1476</v>
      </c>
      <c r="U59" s="46">
        <f t="shared" si="105"/>
        <v>0.5</v>
      </c>
      <c r="V59" s="45">
        <f t="shared" si="106"/>
        <v>0.20020325203252032</v>
      </c>
      <c r="W59" s="24">
        <f t="shared" si="91"/>
        <v>8.4380610412926398</v>
      </c>
      <c r="Y59">
        <f t="shared" ref="Y59:Z59" si="177">Y17</f>
        <v>5</v>
      </c>
      <c r="Z59">
        <f t="shared" si="177"/>
        <v>10</v>
      </c>
      <c r="AA59" s="27">
        <f t="shared" si="108"/>
        <v>50</v>
      </c>
      <c r="AF59" s="64" t="str">
        <f t="shared" si="83"/>
        <v>LA OPINIÓN DE CORUÑA</v>
      </c>
      <c r="AG59" s="62">
        <f t="shared" si="109"/>
        <v>25</v>
      </c>
      <c r="AH59" s="63">
        <f t="shared" si="110"/>
        <v>38</v>
      </c>
      <c r="AI59" s="73">
        <f t="shared" si="111"/>
        <v>586</v>
      </c>
      <c r="AJ59" s="74">
        <f t="shared" si="93"/>
        <v>879</v>
      </c>
      <c r="AK59" s="73">
        <f t="shared" si="112"/>
        <v>937</v>
      </c>
      <c r="AL59" s="74">
        <f t="shared" si="94"/>
        <v>1406</v>
      </c>
      <c r="AM59" s="73">
        <f t="shared" si="113"/>
        <v>1146</v>
      </c>
      <c r="AN59" s="74">
        <f t="shared" si="95"/>
        <v>1719</v>
      </c>
      <c r="AO59" s="57">
        <f t="shared" si="114"/>
        <v>5</v>
      </c>
      <c r="AP59" s="57">
        <f t="shared" si="115"/>
        <v>10</v>
      </c>
      <c r="AQ59" s="57">
        <f t="shared" si="116"/>
        <v>50</v>
      </c>
      <c r="AR59" s="24">
        <f t="shared" si="117"/>
        <v>8.4380610412926398</v>
      </c>
      <c r="AS59" s="14">
        <f t="shared" si="118"/>
        <v>0.5</v>
      </c>
      <c r="AT59" s="75">
        <f t="shared" si="119"/>
        <v>34.832826747720361</v>
      </c>
    </row>
    <row r="60" spans="1:46" hidden="1" outlineLevel="2" x14ac:dyDescent="0.25">
      <c r="A60" s="29" t="str">
        <f t="shared" si="84"/>
        <v>LEVANTE / EMV</v>
      </c>
      <c r="B60" s="104">
        <f t="shared" si="84"/>
        <v>215400</v>
      </c>
      <c r="C60" s="105">
        <f t="shared" ref="C60" si="178">C18</f>
        <v>17993</v>
      </c>
      <c r="D60" s="21">
        <f t="shared" ref="D60:K60" si="179">D18</f>
        <v>89</v>
      </c>
      <c r="E60" s="21">
        <f t="shared" si="179"/>
        <v>74</v>
      </c>
      <c r="F60" s="1">
        <f t="shared" si="179"/>
        <v>2042</v>
      </c>
      <c r="G60" s="1">
        <f t="shared" si="179"/>
        <v>1702</v>
      </c>
      <c r="H60" s="1">
        <f t="shared" si="179"/>
        <v>3268</v>
      </c>
      <c r="I60" s="1">
        <f t="shared" si="179"/>
        <v>2723</v>
      </c>
      <c r="J60" s="1">
        <f t="shared" si="179"/>
        <v>3996</v>
      </c>
      <c r="K60" s="1">
        <f t="shared" si="179"/>
        <v>3330</v>
      </c>
      <c r="L60" s="20">
        <f t="shared" ref="L60:M60" si="180">L18</f>
        <v>0</v>
      </c>
      <c r="M60" s="68">
        <f t="shared" si="180"/>
        <v>134</v>
      </c>
      <c r="N60" s="68">
        <f t="shared" ref="N60:T60" si="181">N18</f>
        <v>111</v>
      </c>
      <c r="O60" s="69">
        <f t="shared" si="181"/>
        <v>3063</v>
      </c>
      <c r="P60" s="69">
        <f t="shared" si="181"/>
        <v>2553</v>
      </c>
      <c r="Q60" s="69">
        <f t="shared" si="181"/>
        <v>4902</v>
      </c>
      <c r="R60" s="69">
        <f t="shared" si="181"/>
        <v>4085</v>
      </c>
      <c r="S60" s="69">
        <f t="shared" si="181"/>
        <v>5994</v>
      </c>
      <c r="T60" s="69">
        <f t="shared" si="181"/>
        <v>4995</v>
      </c>
      <c r="U60" s="46">
        <f t="shared" si="105"/>
        <v>0.5</v>
      </c>
      <c r="V60" s="45">
        <f t="shared" si="106"/>
        <v>0.19999999999999996</v>
      </c>
      <c r="W60" s="24">
        <f t="shared" si="91"/>
        <v>11.971322180848107</v>
      </c>
      <c r="Y60">
        <f t="shared" ref="Y60:Z60" si="182">Y18</f>
        <v>5</v>
      </c>
      <c r="Z60">
        <f t="shared" si="182"/>
        <v>10</v>
      </c>
      <c r="AA60" s="27">
        <f t="shared" si="108"/>
        <v>50</v>
      </c>
      <c r="AF60" s="64" t="str">
        <f t="shared" si="83"/>
        <v>LEVANTE / EMV</v>
      </c>
      <c r="AG60" s="62">
        <f t="shared" si="109"/>
        <v>86</v>
      </c>
      <c r="AH60" s="63">
        <f t="shared" si="110"/>
        <v>130</v>
      </c>
      <c r="AI60" s="73">
        <f t="shared" si="111"/>
        <v>1981</v>
      </c>
      <c r="AJ60" s="74">
        <f t="shared" si="93"/>
        <v>2971</v>
      </c>
      <c r="AK60" s="73">
        <f t="shared" si="112"/>
        <v>3170</v>
      </c>
      <c r="AL60" s="74">
        <f t="shared" si="94"/>
        <v>4755</v>
      </c>
      <c r="AM60" s="73">
        <f t="shared" si="113"/>
        <v>3876</v>
      </c>
      <c r="AN60" s="74">
        <f t="shared" si="95"/>
        <v>5814</v>
      </c>
      <c r="AO60" s="57">
        <f t="shared" si="114"/>
        <v>5</v>
      </c>
      <c r="AP60" s="57">
        <f t="shared" si="115"/>
        <v>10</v>
      </c>
      <c r="AQ60" s="57">
        <f t="shared" si="116"/>
        <v>50</v>
      </c>
      <c r="AR60" s="24">
        <f t="shared" si="117"/>
        <v>11.971322180848107</v>
      </c>
      <c r="AS60" s="14">
        <f t="shared" si="118"/>
        <v>0.5</v>
      </c>
      <c r="AT60" s="75">
        <f t="shared" si="119"/>
        <v>17.994428969359333</v>
      </c>
    </row>
    <row r="61" spans="1:46" hidden="1" outlineLevel="2" x14ac:dyDescent="0.25">
      <c r="A61" s="30" t="str">
        <f t="shared" si="84"/>
        <v>INFORMACIÓN</v>
      </c>
      <c r="B61" s="104">
        <f t="shared" si="84"/>
        <v>174200</v>
      </c>
      <c r="C61" s="105">
        <f t="shared" ref="C61" si="183">C19</f>
        <v>14084</v>
      </c>
      <c r="D61" s="21">
        <f t="shared" ref="D61:K61" si="184">D19</f>
        <v>66</v>
      </c>
      <c r="E61" s="21">
        <f t="shared" si="184"/>
        <v>55</v>
      </c>
      <c r="F61" s="1">
        <f t="shared" si="184"/>
        <v>1524</v>
      </c>
      <c r="G61" s="1">
        <f t="shared" si="184"/>
        <v>1270</v>
      </c>
      <c r="H61" s="1">
        <f t="shared" si="184"/>
        <v>2438</v>
      </c>
      <c r="I61" s="1">
        <f t="shared" si="184"/>
        <v>2032</v>
      </c>
      <c r="J61" s="1">
        <f t="shared" si="184"/>
        <v>2982</v>
      </c>
      <c r="K61" s="1">
        <f t="shared" si="184"/>
        <v>2485</v>
      </c>
      <c r="L61" s="20">
        <f t="shared" ref="L61:M61" si="185">L19</f>
        <v>0</v>
      </c>
      <c r="M61" s="68">
        <f t="shared" si="185"/>
        <v>99</v>
      </c>
      <c r="N61" s="68">
        <f t="shared" ref="N61:T61" si="186">N19</f>
        <v>83</v>
      </c>
      <c r="O61" s="69">
        <f t="shared" si="186"/>
        <v>2286</v>
      </c>
      <c r="P61" s="69">
        <f t="shared" si="186"/>
        <v>1905</v>
      </c>
      <c r="Q61" s="69">
        <f t="shared" si="186"/>
        <v>3657</v>
      </c>
      <c r="R61" s="69">
        <f t="shared" si="186"/>
        <v>3048</v>
      </c>
      <c r="S61" s="69">
        <f t="shared" si="186"/>
        <v>4473</v>
      </c>
      <c r="T61" s="69">
        <f t="shared" si="186"/>
        <v>3728</v>
      </c>
      <c r="U61" s="46">
        <f t="shared" si="105"/>
        <v>0.50020120724346073</v>
      </c>
      <c r="V61" s="45">
        <f t="shared" si="106"/>
        <v>0.19999999999999996</v>
      </c>
      <c r="W61" s="24">
        <f t="shared" si="91"/>
        <v>12.368645271229765</v>
      </c>
      <c r="Y61">
        <f t="shared" ref="Y61:Z61" si="187">Y19</f>
        <v>5</v>
      </c>
      <c r="Z61">
        <f t="shared" si="187"/>
        <v>10</v>
      </c>
      <c r="AA61" s="27">
        <f t="shared" si="108"/>
        <v>50</v>
      </c>
      <c r="AF61" s="64" t="str">
        <f t="shared" si="83"/>
        <v>INFORMACIÓN</v>
      </c>
      <c r="AG61" s="62">
        <f t="shared" si="109"/>
        <v>64</v>
      </c>
      <c r="AH61" s="63">
        <f t="shared" si="110"/>
        <v>96</v>
      </c>
      <c r="AI61" s="73">
        <f t="shared" si="111"/>
        <v>1478</v>
      </c>
      <c r="AJ61" s="74">
        <f t="shared" si="93"/>
        <v>2217</v>
      </c>
      <c r="AK61" s="73">
        <f t="shared" si="112"/>
        <v>2365</v>
      </c>
      <c r="AL61" s="74">
        <f t="shared" si="94"/>
        <v>3548</v>
      </c>
      <c r="AM61" s="73">
        <f t="shared" si="113"/>
        <v>2893</v>
      </c>
      <c r="AN61" s="74">
        <f t="shared" si="95"/>
        <v>4339</v>
      </c>
      <c r="AO61" s="57">
        <f t="shared" si="114"/>
        <v>5</v>
      </c>
      <c r="AP61" s="57">
        <f t="shared" si="115"/>
        <v>10</v>
      </c>
      <c r="AQ61" s="57">
        <f t="shared" si="116"/>
        <v>50</v>
      </c>
      <c r="AR61" s="24">
        <f t="shared" si="117"/>
        <v>12.368645271229765</v>
      </c>
      <c r="AS61" s="14">
        <f t="shared" si="118"/>
        <v>0.50020120724346073</v>
      </c>
      <c r="AT61" s="75">
        <f t="shared" si="119"/>
        <v>16.607347876004592</v>
      </c>
    </row>
    <row r="62" spans="1:46" ht="15.75" hidden="1" outlineLevel="2" thickBot="1" x14ac:dyDescent="0.3">
      <c r="A62" s="55" t="str">
        <f t="shared" si="84"/>
        <v>SD SUPERDEPORTE</v>
      </c>
      <c r="B62" s="104">
        <f t="shared" si="84"/>
        <v>54400</v>
      </c>
      <c r="C62" s="105">
        <f>C20</f>
        <v>4913</v>
      </c>
      <c r="D62" s="21">
        <v>36</v>
      </c>
      <c r="E62" s="21">
        <v>30</v>
      </c>
      <c r="F62" s="1">
        <v>818</v>
      </c>
      <c r="G62" s="1">
        <v>682</v>
      </c>
      <c r="H62" s="1">
        <v>1309</v>
      </c>
      <c r="I62" s="1">
        <v>1091</v>
      </c>
      <c r="J62" s="1">
        <v>1600</v>
      </c>
      <c r="K62" s="1">
        <v>1330</v>
      </c>
      <c r="L62" s="20">
        <f t="shared" ref="L62" si="188">L20</f>
        <v>0</v>
      </c>
      <c r="M62" s="68">
        <f>ROUND(D62*1.3,0)</f>
        <v>47</v>
      </c>
      <c r="N62" s="68">
        <f t="shared" ref="N62" si="189">ROUND(E62*1.3,0)</f>
        <v>39</v>
      </c>
      <c r="O62" s="69">
        <f t="shared" ref="O62" si="190">ROUND(F62*1.3,0)</f>
        <v>1063</v>
      </c>
      <c r="P62" s="69">
        <f t="shared" ref="P62" si="191">ROUND(G62*1.3,0)</f>
        <v>887</v>
      </c>
      <c r="Q62" s="69">
        <f t="shared" ref="Q62" si="192">ROUND(H62*1.3,0)</f>
        <v>1702</v>
      </c>
      <c r="R62" s="69">
        <f t="shared" ref="R62" si="193">ROUND(I62*1.3,0)</f>
        <v>1418</v>
      </c>
      <c r="S62" s="69">
        <f t="shared" ref="S62" si="194">ROUND(J62*1.3,0)</f>
        <v>2080</v>
      </c>
      <c r="T62" s="69">
        <f t="shared" ref="T62" si="195">ROUND(K62*1.3,0)</f>
        <v>1729</v>
      </c>
      <c r="U62" s="46">
        <f t="shared" si="105"/>
        <v>0.30000000000000004</v>
      </c>
      <c r="V62" s="45">
        <f t="shared" si="106"/>
        <v>0.20300751879699241</v>
      </c>
      <c r="W62" s="24">
        <f t="shared" si="91"/>
        <v>11.072664359861591</v>
      </c>
      <c r="Y62">
        <f t="shared" ref="Y62:Z62" si="196">Y20</f>
        <v>5</v>
      </c>
      <c r="Z62">
        <f t="shared" si="196"/>
        <v>10</v>
      </c>
      <c r="AA62" s="27">
        <f t="shared" si="108"/>
        <v>50</v>
      </c>
      <c r="AF62" s="64" t="str">
        <f t="shared" si="83"/>
        <v>SD SUPERDEPORTE</v>
      </c>
      <c r="AG62" s="62">
        <f t="shared" si="109"/>
        <v>35</v>
      </c>
      <c r="AH62" s="63">
        <f t="shared" si="110"/>
        <v>46</v>
      </c>
      <c r="AI62" s="73">
        <f t="shared" si="111"/>
        <v>794</v>
      </c>
      <c r="AJ62" s="74">
        <f t="shared" si="93"/>
        <v>1032</v>
      </c>
      <c r="AK62" s="73">
        <f t="shared" si="112"/>
        <v>1270</v>
      </c>
      <c r="AL62" s="74">
        <f t="shared" si="94"/>
        <v>1651</v>
      </c>
      <c r="AM62" s="73">
        <f t="shared" si="113"/>
        <v>1550</v>
      </c>
      <c r="AN62" s="74">
        <f t="shared" si="95"/>
        <v>2015</v>
      </c>
      <c r="AO62" s="57">
        <f t="shared" si="114"/>
        <v>5</v>
      </c>
      <c r="AP62" s="57">
        <f t="shared" si="115"/>
        <v>10</v>
      </c>
      <c r="AQ62" s="57">
        <f t="shared" si="116"/>
        <v>50</v>
      </c>
      <c r="AR62" s="24">
        <f t="shared" si="117"/>
        <v>11.072664359861591</v>
      </c>
      <c r="AS62" s="14">
        <f t="shared" si="118"/>
        <v>0.30000000000000004</v>
      </c>
      <c r="AT62" s="75">
        <f t="shared" si="119"/>
        <v>28.492647058823529</v>
      </c>
    </row>
    <row r="63" spans="1:46" hidden="1" outlineLevel="1" x14ac:dyDescent="0.25">
      <c r="C63" s="1"/>
      <c r="U63" s="46"/>
      <c r="V63" s="45"/>
      <c r="W63" s="24"/>
      <c r="AF63" s="64"/>
      <c r="AG63" s="62"/>
      <c r="AH63" s="63"/>
      <c r="AI63" s="73"/>
      <c r="AJ63" s="74"/>
      <c r="AK63" s="73"/>
      <c r="AL63" s="74"/>
      <c r="AM63" s="73"/>
      <c r="AN63" s="74"/>
    </row>
    <row r="64" spans="1:46" hidden="1" outlineLevel="1" x14ac:dyDescent="0.25">
      <c r="A64" s="20"/>
      <c r="C64" s="1"/>
      <c r="U64" s="46"/>
      <c r="V64" s="45"/>
      <c r="AF64" s="64"/>
      <c r="AG64" s="62"/>
      <c r="AH64" s="63"/>
      <c r="AI64" s="73"/>
      <c r="AJ64" s="74"/>
      <c r="AK64" s="73"/>
      <c r="AL64" s="74"/>
      <c r="AM64" s="73"/>
      <c r="AN64" s="74"/>
    </row>
    <row r="65" spans="1:46" ht="15.75" hidden="1" outlineLevel="2" thickBot="1" x14ac:dyDescent="0.3">
      <c r="A65" s="33" t="str">
        <f>+A23</f>
        <v>ANDALUCÍA (1)</v>
      </c>
      <c r="B65" s="102"/>
      <c r="C65" s="103"/>
      <c r="D65" s="1"/>
      <c r="E65" s="1"/>
      <c r="F65" s="1"/>
      <c r="G65" s="1"/>
      <c r="H65" s="1"/>
      <c r="I65" s="1"/>
      <c r="J65" s="1"/>
      <c r="K65" s="1"/>
      <c r="L65" s="20"/>
      <c r="M65" s="26"/>
      <c r="N65" s="26"/>
      <c r="O65" s="65"/>
      <c r="P65" s="65"/>
      <c r="Q65" s="65"/>
      <c r="R65" s="65"/>
      <c r="S65" s="65"/>
      <c r="T65" s="65"/>
      <c r="U65" s="46"/>
      <c r="V65" s="45"/>
      <c r="W65" s="24"/>
      <c r="AF65" s="64" t="str">
        <f t="shared" ref="AF65:AF82" si="197">AF23</f>
        <v>ANDALUCÍA (1)</v>
      </c>
      <c r="AG65" s="62"/>
      <c r="AH65" s="63"/>
      <c r="AI65" s="73"/>
      <c r="AJ65" s="74"/>
      <c r="AK65" s="73"/>
      <c r="AL65" s="74"/>
      <c r="AM65" s="73"/>
      <c r="AN65" s="74"/>
      <c r="AR65" s="24">
        <f t="shared" ref="AR65" si="198">W65</f>
        <v>0</v>
      </c>
      <c r="AS65" s="14">
        <f t="shared" ref="AS65" si="199">U65</f>
        <v>0</v>
      </c>
      <c r="AT65" s="75" t="e">
        <f t="shared" ref="AT65" si="200">AM65/B65*1000</f>
        <v>#DIV/0!</v>
      </c>
    </row>
    <row r="66" spans="1:46" ht="15.75" hidden="1" outlineLevel="2" thickBot="1" x14ac:dyDescent="0.3">
      <c r="A66" s="34" t="str">
        <f t="shared" ref="A66:A82" si="201">+A24</f>
        <v>ASTURIAS (1)</v>
      </c>
      <c r="B66" s="104">
        <f>SUMPRODUCT(B46)</f>
        <v>288000</v>
      </c>
      <c r="C66" s="105">
        <f>SUMPRODUCT(C46)</f>
        <v>36404</v>
      </c>
      <c r="D66" s="21">
        <f>ROUND(D46,0)</f>
        <v>92</v>
      </c>
      <c r="E66" s="21">
        <f t="shared" ref="E66:K66" si="202">ROUND(E46,0)</f>
        <v>77</v>
      </c>
      <c r="F66" s="1">
        <f t="shared" si="202"/>
        <v>2125</v>
      </c>
      <c r="G66" s="1">
        <f t="shared" si="202"/>
        <v>1771</v>
      </c>
      <c r="H66" s="1">
        <f t="shared" si="202"/>
        <v>3401</v>
      </c>
      <c r="I66" s="1">
        <f t="shared" si="202"/>
        <v>2834</v>
      </c>
      <c r="J66" s="1">
        <f t="shared" si="202"/>
        <v>4158</v>
      </c>
      <c r="K66" s="1">
        <f t="shared" si="202"/>
        <v>3465</v>
      </c>
      <c r="L66" s="20">
        <f t="shared" ref="L66" si="203">SUMPRODUCT(L46)</f>
        <v>0</v>
      </c>
      <c r="M66" s="26">
        <f>ROUND(M46,0)</f>
        <v>138</v>
      </c>
      <c r="N66" s="26">
        <f t="shared" ref="N66:T66" si="204">ROUND(N46,0)</f>
        <v>116</v>
      </c>
      <c r="O66" s="65">
        <f t="shared" si="204"/>
        <v>3188</v>
      </c>
      <c r="P66" s="65">
        <f t="shared" si="204"/>
        <v>2657</v>
      </c>
      <c r="Q66" s="65">
        <f t="shared" si="204"/>
        <v>5102</v>
      </c>
      <c r="R66" s="65">
        <f t="shared" si="204"/>
        <v>4251</v>
      </c>
      <c r="S66" s="65">
        <f t="shared" si="204"/>
        <v>6237</v>
      </c>
      <c r="T66" s="65">
        <f t="shared" si="204"/>
        <v>5198</v>
      </c>
      <c r="U66" s="46">
        <f t="shared" ref="U66:U78" si="205">T66/K66-1</f>
        <v>0.50014430014430022</v>
      </c>
      <c r="V66" s="45">
        <f t="shared" ref="V66:V78" si="206">J66/K66-1</f>
        <v>0.19999999999999996</v>
      </c>
      <c r="W66" s="24">
        <f t="shared" ref="W66:W78" si="207">B66/C66</f>
        <v>7.9112185474123722</v>
      </c>
      <c r="AF66" s="64" t="str">
        <f t="shared" si="197"/>
        <v>ASTURIAS (1)</v>
      </c>
      <c r="AG66" s="62">
        <f t="shared" ref="AG66:AG82" si="208">ROUND((D66+E66)/$AF$2,0)</f>
        <v>89</v>
      </c>
      <c r="AH66" s="63">
        <f t="shared" ref="AH66:AH82" si="209">ROUND((M66+N66)/$AF$2,0)</f>
        <v>134</v>
      </c>
      <c r="AI66" s="73">
        <f t="shared" ref="AI66:AI82" si="210">ROUND((F66+G66)/$AF$2,0)</f>
        <v>2061</v>
      </c>
      <c r="AJ66" s="74">
        <f t="shared" ref="AJ66:AJ82" si="211">ROUND((O66+P66)/$AF$2,0)</f>
        <v>3093</v>
      </c>
      <c r="AK66" s="73">
        <f t="shared" ref="AK66:AK82" si="212">ROUND((H66+I66)/$AF$2,0)</f>
        <v>3299</v>
      </c>
      <c r="AL66" s="74">
        <f t="shared" ref="AL66:AL82" si="213">ROUND((Q66+R66)/$AF$2,0)</f>
        <v>4949</v>
      </c>
      <c r="AM66" s="73">
        <f t="shared" ref="AM66:AM82" si="214">ROUND((J66+K66)/$AF$2,0)</f>
        <v>4033</v>
      </c>
      <c r="AN66" s="74">
        <f t="shared" ref="AN66:AN82" si="215">ROUND((S66+T66)/$AF$2,0)</f>
        <v>6050</v>
      </c>
      <c r="AR66" s="24">
        <f t="shared" ref="AR66:AR82" si="216">W66</f>
        <v>7.9112185474123722</v>
      </c>
      <c r="AS66" s="14">
        <f t="shared" ref="AS66:AS82" si="217">U66</f>
        <v>0.50014430014430022</v>
      </c>
      <c r="AT66" s="75">
        <f t="shared" ref="AT66:AT82" si="218">AM66/B66*1000</f>
        <v>14.003472222222223</v>
      </c>
    </row>
    <row r="67" spans="1:46" ht="15.75" hidden="1" outlineLevel="2" thickBot="1" x14ac:dyDescent="0.3">
      <c r="A67" s="37" t="str">
        <f t="shared" si="201"/>
        <v>BALEARES (2)</v>
      </c>
      <c r="B67" s="104">
        <f>SUMPRODUCT(B47:B48)</f>
        <v>127700</v>
      </c>
      <c r="C67" s="105">
        <f>SUMPRODUCT(C47:C48)</f>
        <v>13653</v>
      </c>
      <c r="D67" s="21">
        <f>ROUND(D47+D48,0)</f>
        <v>110</v>
      </c>
      <c r="E67" s="21">
        <f t="shared" ref="E67:K67" si="219">ROUND(E47+E48,0)</f>
        <v>91</v>
      </c>
      <c r="F67" s="1">
        <f t="shared" si="219"/>
        <v>2630</v>
      </c>
      <c r="G67" s="1">
        <f t="shared" si="219"/>
        <v>2198</v>
      </c>
      <c r="H67" s="1">
        <f t="shared" si="219"/>
        <v>4018</v>
      </c>
      <c r="I67" s="1">
        <f t="shared" si="219"/>
        <v>3343</v>
      </c>
      <c r="J67" s="1">
        <f t="shared" si="219"/>
        <v>5115</v>
      </c>
      <c r="K67" s="1">
        <f t="shared" si="219"/>
        <v>4259</v>
      </c>
      <c r="L67" s="20">
        <f t="shared" ref="L67" si="220">SUMPRODUCT(L47:L48)</f>
        <v>0</v>
      </c>
      <c r="M67" s="26">
        <f>ROUND(M47+M48,0)</f>
        <v>165</v>
      </c>
      <c r="N67" s="26">
        <f t="shared" ref="N67:T67" si="221">ROUND(N47+N48,0)</f>
        <v>136</v>
      </c>
      <c r="O67" s="65">
        <f t="shared" si="221"/>
        <v>3945</v>
      </c>
      <c r="P67" s="65">
        <f t="shared" si="221"/>
        <v>3297</v>
      </c>
      <c r="Q67" s="65">
        <f t="shared" si="221"/>
        <v>6032</v>
      </c>
      <c r="R67" s="65">
        <f t="shared" si="221"/>
        <v>5020</v>
      </c>
      <c r="S67" s="65">
        <f t="shared" si="221"/>
        <v>7663</v>
      </c>
      <c r="T67" s="65">
        <f t="shared" si="221"/>
        <v>6389</v>
      </c>
      <c r="U67" s="46">
        <f t="shared" si="205"/>
        <v>0.50011739845034042</v>
      </c>
      <c r="V67" s="45">
        <f t="shared" si="206"/>
        <v>0.20098614698285977</v>
      </c>
      <c r="W67" s="24">
        <f t="shared" si="207"/>
        <v>9.3532556947191097</v>
      </c>
      <c r="AF67" s="64" t="str">
        <f t="shared" si="197"/>
        <v>BALEARES (2)</v>
      </c>
      <c r="AG67" s="62">
        <f t="shared" si="208"/>
        <v>106</v>
      </c>
      <c r="AH67" s="63">
        <f t="shared" si="209"/>
        <v>159</v>
      </c>
      <c r="AI67" s="73">
        <f t="shared" si="210"/>
        <v>2554</v>
      </c>
      <c r="AJ67" s="74">
        <f t="shared" si="211"/>
        <v>3832</v>
      </c>
      <c r="AK67" s="73">
        <f t="shared" si="212"/>
        <v>3895</v>
      </c>
      <c r="AL67" s="74">
        <f t="shared" si="213"/>
        <v>5848</v>
      </c>
      <c r="AM67" s="73">
        <f t="shared" si="214"/>
        <v>4960</v>
      </c>
      <c r="AN67" s="74">
        <f t="shared" si="215"/>
        <v>7435</v>
      </c>
      <c r="AR67" s="24">
        <f t="shared" si="216"/>
        <v>9.3532556947191097</v>
      </c>
      <c r="AS67" s="14">
        <f t="shared" si="217"/>
        <v>0.50011739845034042</v>
      </c>
      <c r="AT67" s="75">
        <f t="shared" si="218"/>
        <v>38.841033672670321</v>
      </c>
    </row>
    <row r="68" spans="1:46" ht="15.75" hidden="1" outlineLevel="2" thickBot="1" x14ac:dyDescent="0.3">
      <c r="A68" s="38" t="str">
        <f t="shared" si="201"/>
        <v>CANARIAS (3)</v>
      </c>
      <c r="B68" s="104">
        <f>SUMPRODUCT(B49:B51)</f>
        <v>233900</v>
      </c>
      <c r="C68" s="105">
        <f>SUMPRODUCT(C49:C51)</f>
        <v>20614</v>
      </c>
      <c r="D68" s="21">
        <f>ROUND(D49+D50+D51,0)</f>
        <v>141</v>
      </c>
      <c r="E68" s="21">
        <f t="shared" ref="E68:K68" si="222">ROUND(E49+E50+E51,0)</f>
        <v>118</v>
      </c>
      <c r="F68" s="1">
        <f t="shared" si="222"/>
        <v>3052</v>
      </c>
      <c r="G68" s="1">
        <f t="shared" si="222"/>
        <v>2560</v>
      </c>
      <c r="H68" s="1">
        <f t="shared" si="222"/>
        <v>4624</v>
      </c>
      <c r="I68" s="1">
        <f t="shared" si="222"/>
        <v>3877</v>
      </c>
      <c r="J68" s="1">
        <f t="shared" si="222"/>
        <v>6028</v>
      </c>
      <c r="K68" s="1">
        <f t="shared" si="222"/>
        <v>5057</v>
      </c>
      <c r="L68" s="20">
        <f t="shared" ref="L68" si="223">SUMPRODUCT(L49:L51)</f>
        <v>0</v>
      </c>
      <c r="M68" s="26">
        <f>ROUND(M49+M50+M51,0)</f>
        <v>212</v>
      </c>
      <c r="N68" s="26">
        <f t="shared" ref="N68:T68" si="224">ROUND(N49+N50+N51,0)</f>
        <v>178</v>
      </c>
      <c r="O68" s="65">
        <f t="shared" si="224"/>
        <v>4578</v>
      </c>
      <c r="P68" s="65">
        <f t="shared" si="224"/>
        <v>3840</v>
      </c>
      <c r="Q68" s="65">
        <f t="shared" si="224"/>
        <v>6936</v>
      </c>
      <c r="R68" s="65">
        <f t="shared" si="224"/>
        <v>5816</v>
      </c>
      <c r="S68" s="65">
        <f t="shared" si="224"/>
        <v>9042</v>
      </c>
      <c r="T68" s="65">
        <f t="shared" si="224"/>
        <v>7586</v>
      </c>
      <c r="U68" s="46">
        <f t="shared" si="205"/>
        <v>0.50009887284951549</v>
      </c>
      <c r="V68" s="45">
        <f t="shared" si="206"/>
        <v>0.19201107375914583</v>
      </c>
      <c r="W68" s="24">
        <f t="shared" si="207"/>
        <v>11.346657611332104</v>
      </c>
      <c r="AF68" s="64" t="str">
        <f t="shared" si="197"/>
        <v>CANARIAS (3)</v>
      </c>
      <c r="AG68" s="62">
        <f t="shared" si="208"/>
        <v>137</v>
      </c>
      <c r="AH68" s="63">
        <f t="shared" si="209"/>
        <v>206</v>
      </c>
      <c r="AI68" s="73">
        <f t="shared" si="210"/>
        <v>2969</v>
      </c>
      <c r="AJ68" s="74">
        <f t="shared" si="211"/>
        <v>4454</v>
      </c>
      <c r="AK68" s="73">
        <f t="shared" si="212"/>
        <v>4498</v>
      </c>
      <c r="AL68" s="74">
        <f t="shared" si="213"/>
        <v>6747</v>
      </c>
      <c r="AM68" s="73">
        <f t="shared" si="214"/>
        <v>5865</v>
      </c>
      <c r="AN68" s="74">
        <f t="shared" si="215"/>
        <v>8798</v>
      </c>
      <c r="AR68" s="24">
        <f t="shared" si="216"/>
        <v>11.346657611332104</v>
      </c>
      <c r="AS68" s="14">
        <f t="shared" si="217"/>
        <v>0.50009887284951549</v>
      </c>
      <c r="AT68" s="75">
        <f t="shared" si="218"/>
        <v>25.074818298418126</v>
      </c>
    </row>
    <row r="69" spans="1:46" ht="15.75" hidden="1" outlineLevel="2" thickBot="1" x14ac:dyDescent="0.3">
      <c r="A69" s="37" t="str">
        <f t="shared" si="201"/>
        <v>CASTILLA-LEÓN (2)</v>
      </c>
      <c r="B69" s="104">
        <f t="shared" ref="B69:L69" si="225">SUMPRODUCT(B52:B53)</f>
        <v>112000</v>
      </c>
      <c r="C69" s="105">
        <f t="shared" si="225"/>
        <v>13569</v>
      </c>
      <c r="D69" s="21">
        <f>ROUND(D52+D53,0)</f>
        <v>132</v>
      </c>
      <c r="E69" s="21">
        <f t="shared" ref="E69:K69" si="226">ROUND(E52+E53,0)</f>
        <v>107</v>
      </c>
      <c r="F69" s="1">
        <f t="shared" si="226"/>
        <v>2758</v>
      </c>
      <c r="G69" s="1">
        <f t="shared" si="226"/>
        <v>2238</v>
      </c>
      <c r="H69" s="1">
        <f t="shared" si="226"/>
        <v>3644</v>
      </c>
      <c r="I69" s="1">
        <f t="shared" si="226"/>
        <v>2965</v>
      </c>
      <c r="J69" s="1">
        <f t="shared" si="226"/>
        <v>4664</v>
      </c>
      <c r="K69" s="1">
        <f t="shared" si="226"/>
        <v>3786</v>
      </c>
      <c r="L69" s="56">
        <f t="shared" si="225"/>
        <v>0</v>
      </c>
      <c r="M69" s="26">
        <f>ROUND(M52+M53,0)</f>
        <v>198</v>
      </c>
      <c r="N69" s="26">
        <f t="shared" ref="N69:T69" si="227">ROUND(N52+N53,0)</f>
        <v>161</v>
      </c>
      <c r="O69" s="65">
        <f t="shared" si="227"/>
        <v>4137</v>
      </c>
      <c r="P69" s="65">
        <f t="shared" si="227"/>
        <v>3347</v>
      </c>
      <c r="Q69" s="65">
        <f t="shared" si="227"/>
        <v>5466</v>
      </c>
      <c r="R69" s="65">
        <f t="shared" si="227"/>
        <v>4436</v>
      </c>
      <c r="S69" s="65">
        <f t="shared" si="227"/>
        <v>6996</v>
      </c>
      <c r="T69" s="65">
        <f t="shared" si="227"/>
        <v>5679</v>
      </c>
      <c r="U69" s="46">
        <f t="shared" si="205"/>
        <v>0.5</v>
      </c>
      <c r="V69" s="45">
        <f t="shared" si="206"/>
        <v>0.2319070258848388</v>
      </c>
      <c r="W69" s="24">
        <f t="shared" si="207"/>
        <v>8.2541086299653621</v>
      </c>
      <c r="AF69" s="64" t="str">
        <f t="shared" si="197"/>
        <v>CASTILLA-LEÓN (2)</v>
      </c>
      <c r="AG69" s="62">
        <f t="shared" si="208"/>
        <v>126</v>
      </c>
      <c r="AH69" s="63">
        <f t="shared" si="209"/>
        <v>190</v>
      </c>
      <c r="AI69" s="73">
        <f t="shared" si="210"/>
        <v>2643</v>
      </c>
      <c r="AJ69" s="74">
        <f t="shared" si="211"/>
        <v>3960</v>
      </c>
      <c r="AK69" s="73">
        <f t="shared" si="212"/>
        <v>3497</v>
      </c>
      <c r="AL69" s="74">
        <f t="shared" si="213"/>
        <v>5239</v>
      </c>
      <c r="AM69" s="73">
        <f t="shared" si="214"/>
        <v>4471</v>
      </c>
      <c r="AN69" s="74">
        <f t="shared" si="215"/>
        <v>6706</v>
      </c>
      <c r="AR69" s="24">
        <f t="shared" si="216"/>
        <v>8.2541086299653621</v>
      </c>
      <c r="AS69" s="14">
        <f t="shared" si="217"/>
        <v>0.5</v>
      </c>
      <c r="AT69" s="75">
        <f t="shared" si="218"/>
        <v>39.919642857142854</v>
      </c>
    </row>
    <row r="70" spans="1:46" ht="15.75" hidden="1" outlineLevel="2" thickBot="1" x14ac:dyDescent="0.3">
      <c r="A70" s="38" t="str">
        <f t="shared" si="201"/>
        <v>CATALUÑA (3)</v>
      </c>
      <c r="B70" s="104">
        <f t="shared" ref="B70:L70" si="228">SUMPRODUCT(B54:B56)</f>
        <v>139600</v>
      </c>
      <c r="C70" s="105">
        <f t="shared" si="228"/>
        <v>18395</v>
      </c>
      <c r="D70" s="21">
        <f>ROUND(D54+D55+D56,0)</f>
        <v>167</v>
      </c>
      <c r="E70" s="21">
        <f t="shared" ref="E70:K70" si="229">ROUND(E54+E55+E56,0)</f>
        <v>147</v>
      </c>
      <c r="F70" s="1">
        <f t="shared" si="229"/>
        <v>3573</v>
      </c>
      <c r="G70" s="1">
        <f t="shared" si="229"/>
        <v>3082</v>
      </c>
      <c r="H70" s="1">
        <f t="shared" si="229"/>
        <v>5422</v>
      </c>
      <c r="I70" s="1">
        <f t="shared" si="229"/>
        <v>4764</v>
      </c>
      <c r="J70" s="1">
        <f t="shared" si="229"/>
        <v>6651</v>
      </c>
      <c r="K70" s="1">
        <f t="shared" si="229"/>
        <v>5787</v>
      </c>
      <c r="L70" s="20">
        <f t="shared" si="228"/>
        <v>0</v>
      </c>
      <c r="M70" s="26">
        <f>ROUND(M54+M55+M56,0)</f>
        <v>227</v>
      </c>
      <c r="N70" s="26">
        <f t="shared" ref="N70:T70" si="230">ROUND(N54+N55+N56,0)</f>
        <v>197</v>
      </c>
      <c r="O70" s="65">
        <f t="shared" si="230"/>
        <v>4834</v>
      </c>
      <c r="P70" s="65">
        <f t="shared" si="230"/>
        <v>4203</v>
      </c>
      <c r="Q70" s="65">
        <f t="shared" si="230"/>
        <v>7397</v>
      </c>
      <c r="R70" s="65">
        <f t="shared" si="230"/>
        <v>6516</v>
      </c>
      <c r="S70" s="65">
        <f t="shared" si="230"/>
        <v>9137</v>
      </c>
      <c r="T70" s="65">
        <f t="shared" si="230"/>
        <v>7894</v>
      </c>
      <c r="U70" s="46">
        <f t="shared" si="205"/>
        <v>0.36409193018835317</v>
      </c>
      <c r="V70" s="45">
        <f t="shared" si="206"/>
        <v>0.1493001555209954</v>
      </c>
      <c r="W70" s="24">
        <f t="shared" si="207"/>
        <v>7.589018755096494</v>
      </c>
      <c r="AF70" s="64" t="str">
        <f t="shared" si="197"/>
        <v>CATALUÑA (3)</v>
      </c>
      <c r="AG70" s="62">
        <f t="shared" si="208"/>
        <v>166</v>
      </c>
      <c r="AH70" s="63">
        <f t="shared" si="209"/>
        <v>224</v>
      </c>
      <c r="AI70" s="73">
        <f t="shared" si="210"/>
        <v>3521</v>
      </c>
      <c r="AJ70" s="74">
        <f t="shared" si="211"/>
        <v>4781</v>
      </c>
      <c r="AK70" s="73">
        <f t="shared" si="212"/>
        <v>5389</v>
      </c>
      <c r="AL70" s="74">
        <f t="shared" si="213"/>
        <v>7361</v>
      </c>
      <c r="AM70" s="73">
        <f t="shared" si="214"/>
        <v>6581</v>
      </c>
      <c r="AN70" s="74">
        <f t="shared" si="215"/>
        <v>9011</v>
      </c>
      <c r="AR70" s="24">
        <f t="shared" si="216"/>
        <v>7.589018755096494</v>
      </c>
      <c r="AS70" s="14">
        <f t="shared" si="217"/>
        <v>0.36409193018835317</v>
      </c>
      <c r="AT70" s="75">
        <f t="shared" si="218"/>
        <v>47.141833810888251</v>
      </c>
    </row>
    <row r="71" spans="1:46" ht="15.75" hidden="1" outlineLevel="2" thickBot="1" x14ac:dyDescent="0.3">
      <c r="A71" s="33" t="str">
        <f t="shared" si="201"/>
        <v>MURCIA (1)</v>
      </c>
      <c r="B71" s="104">
        <f>SUMPRODUCT(B57)</f>
        <v>57300</v>
      </c>
      <c r="C71" s="105">
        <f>SUMPRODUCT(C57)</f>
        <v>4298</v>
      </c>
      <c r="D71" s="21">
        <f>ROUND(D57,0)</f>
        <v>25</v>
      </c>
      <c r="E71" s="21">
        <f t="shared" ref="E71:K71" si="231">ROUND(E57,0)</f>
        <v>21</v>
      </c>
      <c r="F71" s="1">
        <f t="shared" si="231"/>
        <v>569</v>
      </c>
      <c r="G71" s="1">
        <f t="shared" si="231"/>
        <v>474</v>
      </c>
      <c r="H71" s="1">
        <f t="shared" si="231"/>
        <v>910</v>
      </c>
      <c r="I71" s="1">
        <f t="shared" si="231"/>
        <v>758</v>
      </c>
      <c r="J71" s="1">
        <f t="shared" si="231"/>
        <v>1112</v>
      </c>
      <c r="K71" s="1">
        <f t="shared" si="231"/>
        <v>927</v>
      </c>
      <c r="L71" s="20">
        <f t="shared" ref="L71" si="232">SUMPRODUCT(L57)</f>
        <v>0</v>
      </c>
      <c r="M71" s="26">
        <f>ROUND(M57,0)</f>
        <v>38</v>
      </c>
      <c r="N71" s="26">
        <f t="shared" ref="N71:T71" si="233">ROUND(N57,0)</f>
        <v>31</v>
      </c>
      <c r="O71" s="65">
        <f t="shared" si="233"/>
        <v>854</v>
      </c>
      <c r="P71" s="65">
        <f t="shared" si="233"/>
        <v>711</v>
      </c>
      <c r="Q71" s="65">
        <f t="shared" si="233"/>
        <v>1365</v>
      </c>
      <c r="R71" s="65">
        <f t="shared" si="233"/>
        <v>1137</v>
      </c>
      <c r="S71" s="65">
        <f t="shared" si="233"/>
        <v>1668</v>
      </c>
      <c r="T71" s="65">
        <f t="shared" si="233"/>
        <v>1391</v>
      </c>
      <c r="U71" s="46">
        <f t="shared" si="205"/>
        <v>0.50053937432578199</v>
      </c>
      <c r="V71" s="45">
        <f t="shared" si="206"/>
        <v>0.19956850053937436</v>
      </c>
      <c r="W71" s="24">
        <f t="shared" si="207"/>
        <v>13.331782224290368</v>
      </c>
      <c r="AF71" s="64" t="str">
        <f t="shared" si="197"/>
        <v>MURCIA (1)</v>
      </c>
      <c r="AG71" s="62">
        <f t="shared" si="208"/>
        <v>24</v>
      </c>
      <c r="AH71" s="63">
        <f t="shared" si="209"/>
        <v>37</v>
      </c>
      <c r="AI71" s="73">
        <f t="shared" si="210"/>
        <v>552</v>
      </c>
      <c r="AJ71" s="74">
        <f t="shared" si="211"/>
        <v>828</v>
      </c>
      <c r="AK71" s="73">
        <f t="shared" si="212"/>
        <v>883</v>
      </c>
      <c r="AL71" s="74">
        <f t="shared" si="213"/>
        <v>1324</v>
      </c>
      <c r="AM71" s="73">
        <f t="shared" si="214"/>
        <v>1079</v>
      </c>
      <c r="AN71" s="74">
        <f t="shared" si="215"/>
        <v>1619</v>
      </c>
      <c r="AR71" s="24">
        <f t="shared" si="216"/>
        <v>13.331782224290368</v>
      </c>
      <c r="AS71" s="14">
        <f t="shared" si="217"/>
        <v>0.50053937432578199</v>
      </c>
      <c r="AT71" s="75">
        <f t="shared" si="218"/>
        <v>18.830715532286213</v>
      </c>
    </row>
    <row r="72" spans="1:46" ht="15.75" hidden="1" outlineLevel="2" thickBot="1" x14ac:dyDescent="0.3">
      <c r="A72" s="38" t="str">
        <f t="shared" si="201"/>
        <v>GALICIA (2)</v>
      </c>
      <c r="B72" s="104">
        <f t="shared" ref="B72:L72" si="234">SUMPRODUCT(B58:B59)</f>
        <v>270600</v>
      </c>
      <c r="C72" s="105">
        <f t="shared" si="234"/>
        <v>28498</v>
      </c>
      <c r="D72" s="21">
        <f>ROUND(D58+D59,0)</f>
        <v>121</v>
      </c>
      <c r="E72" s="21">
        <f t="shared" ref="E72:K72" si="235">ROUND(E58+E59,0)</f>
        <v>102</v>
      </c>
      <c r="F72" s="1">
        <f t="shared" si="235"/>
        <v>2809</v>
      </c>
      <c r="G72" s="1">
        <f t="shared" si="235"/>
        <v>2343</v>
      </c>
      <c r="H72" s="1">
        <f t="shared" si="235"/>
        <v>4501</v>
      </c>
      <c r="I72" s="1">
        <f t="shared" si="235"/>
        <v>3750</v>
      </c>
      <c r="J72" s="1">
        <f t="shared" si="235"/>
        <v>5501</v>
      </c>
      <c r="K72" s="1">
        <f t="shared" si="235"/>
        <v>4584</v>
      </c>
      <c r="L72" s="56">
        <f t="shared" si="234"/>
        <v>0</v>
      </c>
      <c r="M72" s="26">
        <f>ROUND(M58+M59,0)</f>
        <v>184</v>
      </c>
      <c r="N72" s="26">
        <f t="shared" ref="N72:T72" si="236">ROUND(N58+N59,0)</f>
        <v>153</v>
      </c>
      <c r="O72" s="65">
        <f t="shared" si="236"/>
        <v>4216</v>
      </c>
      <c r="P72" s="65">
        <f t="shared" si="236"/>
        <v>3515</v>
      </c>
      <c r="Q72" s="65">
        <f t="shared" si="236"/>
        <v>6749</v>
      </c>
      <c r="R72" s="65">
        <f t="shared" si="236"/>
        <v>5723</v>
      </c>
      <c r="S72" s="65">
        <f t="shared" si="236"/>
        <v>8252</v>
      </c>
      <c r="T72" s="65">
        <f t="shared" si="236"/>
        <v>6876</v>
      </c>
      <c r="U72" s="46">
        <f t="shared" si="205"/>
        <v>0.5</v>
      </c>
      <c r="V72" s="45">
        <f t="shared" si="206"/>
        <v>0.20004363001745196</v>
      </c>
      <c r="W72" s="24">
        <f t="shared" si="207"/>
        <v>9.4954031861885042</v>
      </c>
      <c r="AF72" s="64" t="str">
        <f t="shared" si="197"/>
        <v>GALICIA (2)</v>
      </c>
      <c r="AG72" s="62">
        <f t="shared" si="208"/>
        <v>118</v>
      </c>
      <c r="AH72" s="63">
        <f t="shared" si="209"/>
        <v>178</v>
      </c>
      <c r="AI72" s="73">
        <f t="shared" si="210"/>
        <v>2726</v>
      </c>
      <c r="AJ72" s="74">
        <f t="shared" si="211"/>
        <v>4090</v>
      </c>
      <c r="AK72" s="73">
        <f t="shared" si="212"/>
        <v>4366</v>
      </c>
      <c r="AL72" s="74">
        <f t="shared" si="213"/>
        <v>6599</v>
      </c>
      <c r="AM72" s="73">
        <f t="shared" si="214"/>
        <v>5336</v>
      </c>
      <c r="AN72" s="74">
        <f t="shared" si="215"/>
        <v>8004</v>
      </c>
      <c r="AR72" s="24">
        <f t="shared" si="216"/>
        <v>9.4954031861885042</v>
      </c>
      <c r="AS72" s="14">
        <f t="shared" si="217"/>
        <v>0.5</v>
      </c>
      <c r="AT72" s="75">
        <f t="shared" si="218"/>
        <v>19.719142645971914</v>
      </c>
    </row>
    <row r="73" spans="1:46" ht="15.75" hidden="1" outlineLevel="2" thickBot="1" x14ac:dyDescent="0.3">
      <c r="A73" s="37" t="str">
        <f t="shared" si="201"/>
        <v>VALENCIANA (3)</v>
      </c>
      <c r="B73" s="104">
        <f>SUMPRODUCT(B60:B62)</f>
        <v>444000</v>
      </c>
      <c r="C73" s="105">
        <f>SUMPRODUCT(C60:C62)</f>
        <v>36990</v>
      </c>
      <c r="D73" s="21">
        <f>ROUND(D61+D60+D62,0)</f>
        <v>191</v>
      </c>
      <c r="E73" s="21">
        <f t="shared" ref="E73:K73" si="237">ROUND(E61+E60+E62,0)</f>
        <v>159</v>
      </c>
      <c r="F73" s="1">
        <f t="shared" si="237"/>
        <v>4384</v>
      </c>
      <c r="G73" s="1">
        <f t="shared" si="237"/>
        <v>3654</v>
      </c>
      <c r="H73" s="1">
        <f t="shared" si="237"/>
        <v>7015</v>
      </c>
      <c r="I73" s="1">
        <f t="shared" si="237"/>
        <v>5846</v>
      </c>
      <c r="J73" s="1">
        <f t="shared" si="237"/>
        <v>8578</v>
      </c>
      <c r="K73" s="1">
        <f t="shared" si="237"/>
        <v>7145</v>
      </c>
      <c r="L73" s="56">
        <f t="shared" ref="L73" si="238">SUMPRODUCT(L60:L62)</f>
        <v>0</v>
      </c>
      <c r="M73" s="26">
        <f>ROUND(M61+M60+M62,0)</f>
        <v>280</v>
      </c>
      <c r="N73" s="26">
        <f t="shared" ref="N73:T73" si="239">ROUND(N61+N60+N62,0)</f>
        <v>233</v>
      </c>
      <c r="O73" s="65">
        <f t="shared" si="239"/>
        <v>6412</v>
      </c>
      <c r="P73" s="65">
        <f t="shared" si="239"/>
        <v>5345</v>
      </c>
      <c r="Q73" s="65">
        <f t="shared" si="239"/>
        <v>10261</v>
      </c>
      <c r="R73" s="65">
        <f t="shared" si="239"/>
        <v>8551</v>
      </c>
      <c r="S73" s="65">
        <f t="shared" si="239"/>
        <v>12547</v>
      </c>
      <c r="T73" s="65">
        <f t="shared" si="239"/>
        <v>10452</v>
      </c>
      <c r="U73" s="46">
        <f t="shared" si="205"/>
        <v>0.46284114765570328</v>
      </c>
      <c r="V73" s="45">
        <f t="shared" si="206"/>
        <v>0.20055983205038497</v>
      </c>
      <c r="W73" s="24">
        <f t="shared" si="207"/>
        <v>12.003244120032441</v>
      </c>
      <c r="AF73" s="64" t="str">
        <f t="shared" si="197"/>
        <v>VALENCIANA (3)</v>
      </c>
      <c r="AG73" s="62">
        <f t="shared" si="208"/>
        <v>185</v>
      </c>
      <c r="AH73" s="63">
        <f t="shared" si="209"/>
        <v>271</v>
      </c>
      <c r="AI73" s="73">
        <f t="shared" si="210"/>
        <v>4253</v>
      </c>
      <c r="AJ73" s="74">
        <f t="shared" si="211"/>
        <v>6221</v>
      </c>
      <c r="AK73" s="73">
        <f t="shared" si="212"/>
        <v>6805</v>
      </c>
      <c r="AL73" s="74">
        <f t="shared" si="213"/>
        <v>9953</v>
      </c>
      <c r="AM73" s="73">
        <f t="shared" si="214"/>
        <v>8319</v>
      </c>
      <c r="AN73" s="74">
        <f t="shared" si="215"/>
        <v>12169</v>
      </c>
      <c r="AR73" s="24">
        <f t="shared" si="216"/>
        <v>12.003244120032441</v>
      </c>
      <c r="AS73" s="14">
        <f t="shared" si="217"/>
        <v>0.46284114765570328</v>
      </c>
      <c r="AT73" s="75">
        <f t="shared" si="218"/>
        <v>18.736486486486488</v>
      </c>
    </row>
    <row r="74" spans="1:46" ht="15.75" hidden="1" outlineLevel="2" thickBot="1" x14ac:dyDescent="0.3">
      <c r="A74" s="39" t="str">
        <f t="shared" si="201"/>
        <v>TARIFA CONJUNTA (18)</v>
      </c>
      <c r="B74" s="104">
        <f>SUMPRODUCT(B45:B64)</f>
        <v>1684200</v>
      </c>
      <c r="C74" s="105">
        <f>SUMPRODUCT(C45:C64)</f>
        <v>174169</v>
      </c>
      <c r="D74" s="1">
        <f>ROUND(SUM(D45:D62),0)</f>
        <v>1033</v>
      </c>
      <c r="E74" s="1">
        <f t="shared" ref="E74:K74" si="240">ROUND(SUM(E45:E62),0)</f>
        <v>867</v>
      </c>
      <c r="F74" s="1">
        <f t="shared" si="240"/>
        <v>23142</v>
      </c>
      <c r="G74" s="1">
        <f t="shared" si="240"/>
        <v>19355</v>
      </c>
      <c r="H74" s="1">
        <f t="shared" si="240"/>
        <v>35522</v>
      </c>
      <c r="I74" s="1">
        <f t="shared" si="240"/>
        <v>29793</v>
      </c>
      <c r="J74" s="1">
        <f t="shared" si="240"/>
        <v>44237</v>
      </c>
      <c r="K74" s="1">
        <f t="shared" si="240"/>
        <v>37035</v>
      </c>
      <c r="L74" s="56">
        <f t="shared" ref="L74" si="241">SUMPRODUCT(L45:L64)</f>
        <v>0</v>
      </c>
      <c r="M74" s="26">
        <f>ROUND(SUM(M45:M62),0)</f>
        <v>1522</v>
      </c>
      <c r="N74" s="26">
        <f t="shared" ref="N74:T74" si="242">ROUND(SUM(N45:N62),0)</f>
        <v>1273</v>
      </c>
      <c r="O74" s="65">
        <f t="shared" si="242"/>
        <v>34027</v>
      </c>
      <c r="P74" s="65">
        <f t="shared" si="242"/>
        <v>28468</v>
      </c>
      <c r="Q74" s="65">
        <f t="shared" si="242"/>
        <v>52289</v>
      </c>
      <c r="R74" s="65">
        <f t="shared" si="242"/>
        <v>43934</v>
      </c>
      <c r="S74" s="65">
        <f t="shared" si="242"/>
        <v>65187</v>
      </c>
      <c r="T74" s="65">
        <f t="shared" si="242"/>
        <v>54503</v>
      </c>
      <c r="U74" s="46">
        <f t="shared" si="205"/>
        <v>0.47166194140677731</v>
      </c>
      <c r="V74" s="45">
        <f t="shared" si="206"/>
        <v>0.19446469555825563</v>
      </c>
      <c r="W74" s="24">
        <f t="shared" si="207"/>
        <v>9.6699182977452942</v>
      </c>
      <c r="AF74" s="64" t="str">
        <f t="shared" si="197"/>
        <v>TARIFA CONJUNTA (18)</v>
      </c>
      <c r="AG74" s="62">
        <f t="shared" si="208"/>
        <v>1005</v>
      </c>
      <c r="AH74" s="63">
        <f t="shared" si="209"/>
        <v>1479</v>
      </c>
      <c r="AI74" s="73">
        <f t="shared" si="210"/>
        <v>22485</v>
      </c>
      <c r="AJ74" s="74">
        <f t="shared" si="211"/>
        <v>33066</v>
      </c>
      <c r="AK74" s="73">
        <f t="shared" si="212"/>
        <v>34558</v>
      </c>
      <c r="AL74" s="74">
        <f t="shared" si="213"/>
        <v>50912</v>
      </c>
      <c r="AM74" s="73">
        <f t="shared" si="214"/>
        <v>43001</v>
      </c>
      <c r="AN74" s="74">
        <f t="shared" si="215"/>
        <v>63328</v>
      </c>
      <c r="AR74" s="24">
        <f t="shared" si="216"/>
        <v>9.6699182977452942</v>
      </c>
      <c r="AS74" s="14">
        <f t="shared" si="217"/>
        <v>0.47166194140677731</v>
      </c>
      <c r="AT74" s="75">
        <f t="shared" si="218"/>
        <v>25.532003325020781</v>
      </c>
    </row>
    <row r="75" spans="1:46" ht="15.75" hidden="1" outlineLevel="2" thickBot="1" x14ac:dyDescent="0.3">
      <c r="A75" s="85" t="str">
        <f t="shared" si="201"/>
        <v>CASTILLA-LEÓN SIN GRATUITO (3)</v>
      </c>
      <c r="B75" s="104"/>
      <c r="C75" s="105"/>
      <c r="D75" s="21"/>
      <c r="E75" s="21"/>
      <c r="F75" s="1"/>
      <c r="G75" s="1"/>
      <c r="H75" s="1"/>
      <c r="I75" s="1"/>
      <c r="J75" s="1"/>
      <c r="K75" s="1"/>
      <c r="L75" s="56" t="e">
        <f>L69-#REF!</f>
        <v>#REF!</v>
      </c>
      <c r="M75" s="26"/>
      <c r="N75" s="26"/>
      <c r="O75" s="65"/>
      <c r="P75" s="65"/>
      <c r="Q75" s="65"/>
      <c r="R75" s="65"/>
      <c r="S75" s="65"/>
      <c r="T75" s="65"/>
      <c r="U75" s="46"/>
      <c r="V75" s="45"/>
      <c r="W75" s="24"/>
      <c r="AF75" s="64" t="str">
        <f t="shared" si="197"/>
        <v>CASTILLA-LEÓN SIN GRATUITO (3)</v>
      </c>
      <c r="AG75" s="62"/>
      <c r="AH75" s="63"/>
      <c r="AI75" s="73"/>
      <c r="AJ75" s="74"/>
      <c r="AK75" s="73"/>
      <c r="AL75" s="74"/>
      <c r="AM75" s="73"/>
      <c r="AN75" s="74"/>
      <c r="AR75" s="24"/>
      <c r="AS75" s="14"/>
      <c r="AT75" s="75"/>
    </row>
    <row r="76" spans="1:46" ht="15.75" hidden="1" outlineLevel="2" thickBot="1" x14ac:dyDescent="0.3">
      <c r="A76" s="85" t="str">
        <f t="shared" si="201"/>
        <v>CATALUÑA SIN GRATUITO (3)</v>
      </c>
      <c r="B76" s="104"/>
      <c r="C76" s="105"/>
      <c r="D76" s="21"/>
      <c r="E76" s="21"/>
      <c r="F76" s="1"/>
      <c r="G76" s="1"/>
      <c r="H76" s="1"/>
      <c r="I76" s="1"/>
      <c r="J76" s="1"/>
      <c r="K76" s="1"/>
      <c r="L76" s="56" t="e">
        <f>L70-#REF!</f>
        <v>#REF!</v>
      </c>
      <c r="M76" s="26"/>
      <c r="N76" s="26"/>
      <c r="O76" s="65"/>
      <c r="P76" s="65"/>
      <c r="Q76" s="65"/>
      <c r="R76" s="65"/>
      <c r="S76" s="65"/>
      <c r="T76" s="65"/>
      <c r="U76" s="46"/>
      <c r="V76" s="45"/>
      <c r="W76" s="24"/>
      <c r="AF76" s="64" t="str">
        <f t="shared" si="197"/>
        <v>CATALUÑA SIN GRATUITO (3)</v>
      </c>
      <c r="AG76" s="62"/>
      <c r="AH76" s="63"/>
      <c r="AI76" s="73"/>
      <c r="AJ76" s="74"/>
      <c r="AK76" s="73"/>
      <c r="AL76" s="74"/>
      <c r="AM76" s="73"/>
      <c r="AN76" s="74"/>
      <c r="AR76" s="24"/>
      <c r="AS76" s="14"/>
      <c r="AT76" s="75"/>
    </row>
    <row r="77" spans="1:46" ht="15.75" hidden="1" outlineLevel="2" thickBot="1" x14ac:dyDescent="0.3">
      <c r="A77" s="38" t="str">
        <f t="shared" si="201"/>
        <v>GALICIA SIN DEPORTIVO (10)</v>
      </c>
      <c r="B77" s="104"/>
      <c r="C77" s="105"/>
      <c r="D77" s="21"/>
      <c r="E77" s="21"/>
      <c r="F77" s="1"/>
      <c r="G77" s="1"/>
      <c r="H77" s="1"/>
      <c r="I77" s="1"/>
      <c r="J77" s="1"/>
      <c r="K77" s="1"/>
      <c r="L77" s="56"/>
      <c r="M77" s="26"/>
      <c r="N77" s="26"/>
      <c r="O77" s="65"/>
      <c r="P77" s="65"/>
      <c r="Q77" s="65"/>
      <c r="R77" s="65"/>
      <c r="S77" s="65"/>
      <c r="T77" s="65"/>
      <c r="U77" s="46"/>
      <c r="V77" s="45"/>
      <c r="W77" s="24"/>
      <c r="AF77" s="64" t="str">
        <f t="shared" si="197"/>
        <v>GALICIA SIN DEPORTIVO (10)</v>
      </c>
      <c r="AG77" s="62"/>
      <c r="AH77" s="63"/>
      <c r="AI77" s="73"/>
      <c r="AJ77" s="74"/>
      <c r="AK77" s="73"/>
      <c r="AL77" s="74"/>
      <c r="AM77" s="73"/>
      <c r="AN77" s="74"/>
      <c r="AR77" s="24">
        <f t="shared" si="216"/>
        <v>0</v>
      </c>
      <c r="AS77" s="14">
        <f t="shared" si="217"/>
        <v>0</v>
      </c>
      <c r="AT77" s="75" t="e">
        <f t="shared" si="218"/>
        <v>#DIV/0!</v>
      </c>
    </row>
    <row r="78" spans="1:46" ht="15.75" hidden="1" outlineLevel="2" thickBot="1" x14ac:dyDescent="0.3">
      <c r="A78" s="37" t="str">
        <f t="shared" si="201"/>
        <v>VALENCIANA SIN DEPORTIVO (2)</v>
      </c>
      <c r="B78" s="104">
        <f t="shared" ref="B78:L78" si="243">B73-B62</f>
        <v>389600</v>
      </c>
      <c r="C78" s="105">
        <f t="shared" si="243"/>
        <v>32077</v>
      </c>
      <c r="D78" s="21">
        <f>ROUND(D60+D61,0)</f>
        <v>155</v>
      </c>
      <c r="E78" s="21">
        <f t="shared" ref="E78:K78" si="244">ROUND(E60+E61,0)</f>
        <v>129</v>
      </c>
      <c r="F78" s="1">
        <f t="shared" si="244"/>
        <v>3566</v>
      </c>
      <c r="G78" s="1">
        <f t="shared" si="244"/>
        <v>2972</v>
      </c>
      <c r="H78" s="1">
        <f t="shared" si="244"/>
        <v>5706</v>
      </c>
      <c r="I78" s="1">
        <f t="shared" si="244"/>
        <v>4755</v>
      </c>
      <c r="J78" s="1">
        <f t="shared" si="244"/>
        <v>6978</v>
      </c>
      <c r="K78" s="1">
        <f t="shared" si="244"/>
        <v>5815</v>
      </c>
      <c r="L78" s="56">
        <f t="shared" si="243"/>
        <v>0</v>
      </c>
      <c r="M78" s="26">
        <f>ROUND(M60+M61,0)</f>
        <v>233</v>
      </c>
      <c r="N78" s="26">
        <f t="shared" ref="N78:T78" si="245">ROUND(N60+N61,0)</f>
        <v>194</v>
      </c>
      <c r="O78" s="65">
        <f t="shared" si="245"/>
        <v>5349</v>
      </c>
      <c r="P78" s="65">
        <f t="shared" si="245"/>
        <v>4458</v>
      </c>
      <c r="Q78" s="65">
        <f t="shared" si="245"/>
        <v>8559</v>
      </c>
      <c r="R78" s="65">
        <f t="shared" si="245"/>
        <v>7133</v>
      </c>
      <c r="S78" s="65">
        <f t="shared" si="245"/>
        <v>10467</v>
      </c>
      <c r="T78" s="65">
        <f t="shared" si="245"/>
        <v>8723</v>
      </c>
      <c r="U78" s="46">
        <f t="shared" si="205"/>
        <v>0.50008598452278585</v>
      </c>
      <c r="V78" s="45">
        <f t="shared" si="206"/>
        <v>0.19999999999999996</v>
      </c>
      <c r="W78" s="24">
        <f t="shared" si="207"/>
        <v>12.14577423075724</v>
      </c>
      <c r="AF78" s="64" t="str">
        <f t="shared" si="197"/>
        <v>VALENCIANA SIN DEPORTIVO (2)</v>
      </c>
      <c r="AG78" s="62">
        <f t="shared" si="208"/>
        <v>150</v>
      </c>
      <c r="AH78" s="63">
        <f t="shared" si="209"/>
        <v>226</v>
      </c>
      <c r="AI78" s="73">
        <f t="shared" si="210"/>
        <v>3459</v>
      </c>
      <c r="AJ78" s="74">
        <f t="shared" si="211"/>
        <v>5189</v>
      </c>
      <c r="AK78" s="73">
        <f t="shared" si="212"/>
        <v>5535</v>
      </c>
      <c r="AL78" s="74">
        <f t="shared" si="213"/>
        <v>8303</v>
      </c>
      <c r="AM78" s="73">
        <f t="shared" si="214"/>
        <v>6769</v>
      </c>
      <c r="AN78" s="74">
        <f t="shared" si="215"/>
        <v>10153</v>
      </c>
      <c r="AR78" s="24">
        <f t="shared" si="216"/>
        <v>12.14577423075724</v>
      </c>
      <c r="AS78" s="14">
        <f t="shared" si="217"/>
        <v>0.50008598452278585</v>
      </c>
      <c r="AT78" s="75">
        <f t="shared" si="218"/>
        <v>17.374229979466122</v>
      </c>
    </row>
    <row r="79" spans="1:46" ht="15.75" hidden="1" outlineLevel="2" thickBot="1" x14ac:dyDescent="0.3">
      <c r="A79" s="87" t="str">
        <f t="shared" si="201"/>
        <v>TARIFA CONJUNTA DE PAGO (31)</v>
      </c>
      <c r="B79" s="104"/>
      <c r="C79" s="105"/>
      <c r="D79" s="21"/>
      <c r="E79" s="21"/>
      <c r="F79" s="1"/>
      <c r="G79" s="1"/>
      <c r="H79" s="1"/>
      <c r="I79" s="1"/>
      <c r="J79" s="1"/>
      <c r="K79" s="1"/>
      <c r="L79" s="56" t="e">
        <f>L74-#REF!-#REF!</f>
        <v>#REF!</v>
      </c>
      <c r="M79" s="26"/>
      <c r="N79" s="26"/>
      <c r="O79" s="65"/>
      <c r="P79" s="65"/>
      <c r="Q79" s="65"/>
      <c r="R79" s="65"/>
      <c r="S79" s="65"/>
      <c r="T79" s="65"/>
      <c r="U79" s="46"/>
      <c r="V79" s="45"/>
      <c r="W79" s="24"/>
      <c r="AF79" s="64" t="str">
        <f t="shared" si="197"/>
        <v>TARIFA CONJUNTA DE PAGO (31)</v>
      </c>
      <c r="AG79" s="62"/>
      <c r="AH79" s="63"/>
      <c r="AI79" s="73"/>
      <c r="AJ79" s="74"/>
      <c r="AK79" s="73"/>
      <c r="AL79" s="74"/>
      <c r="AM79" s="73"/>
      <c r="AN79" s="74"/>
      <c r="AR79" s="24"/>
      <c r="AS79" s="14"/>
      <c r="AT79" s="75"/>
    </row>
    <row r="80" spans="1:46" ht="15.75" hidden="1" outlineLevel="2" thickBot="1" x14ac:dyDescent="0.3">
      <c r="A80" s="40" t="str">
        <f t="shared" si="201"/>
        <v>TARIFA CONJUNTA INFORMACIÓN GENERAL (17)</v>
      </c>
      <c r="B80" s="104"/>
      <c r="C80" s="105"/>
      <c r="D80" s="1">
        <f>ROUND(D74-D62,0)</f>
        <v>997</v>
      </c>
      <c r="E80" s="1">
        <f t="shared" ref="E80:K80" si="246">ROUND(E74-E62,0)</f>
        <v>837</v>
      </c>
      <c r="F80" s="1">
        <f t="shared" si="246"/>
        <v>22324</v>
      </c>
      <c r="G80" s="1">
        <f t="shared" si="246"/>
        <v>18673</v>
      </c>
      <c r="H80" s="1">
        <f t="shared" si="246"/>
        <v>34213</v>
      </c>
      <c r="I80" s="1">
        <f t="shared" si="246"/>
        <v>28702</v>
      </c>
      <c r="J80" s="1">
        <f t="shared" si="246"/>
        <v>42637</v>
      </c>
      <c r="K80" s="1">
        <f t="shared" si="246"/>
        <v>35705</v>
      </c>
      <c r="L80" s="56"/>
      <c r="M80" s="26">
        <f>ROUND(M74-M62,0)</f>
        <v>1475</v>
      </c>
      <c r="N80" s="26">
        <f t="shared" ref="N80:T80" si="247">ROUND(N74-N62,0)</f>
        <v>1234</v>
      </c>
      <c r="O80" s="65">
        <f t="shared" si="247"/>
        <v>32964</v>
      </c>
      <c r="P80" s="65">
        <f t="shared" si="247"/>
        <v>27581</v>
      </c>
      <c r="Q80" s="65">
        <f t="shared" si="247"/>
        <v>50587</v>
      </c>
      <c r="R80" s="65">
        <f t="shared" si="247"/>
        <v>42516</v>
      </c>
      <c r="S80" s="65">
        <f t="shared" si="247"/>
        <v>63107</v>
      </c>
      <c r="T80" s="65">
        <f t="shared" si="247"/>
        <v>52774</v>
      </c>
      <c r="U80" s="46"/>
      <c r="V80" s="45"/>
      <c r="W80" s="24"/>
      <c r="AF80" s="64" t="str">
        <f t="shared" si="197"/>
        <v>TARIFA CONJUNTA INFORMACIÓN GENERAL (17)</v>
      </c>
      <c r="AG80" s="62">
        <f t="shared" si="208"/>
        <v>970</v>
      </c>
      <c r="AH80" s="63">
        <f t="shared" si="209"/>
        <v>1433</v>
      </c>
      <c r="AI80" s="73">
        <f t="shared" si="210"/>
        <v>21692</v>
      </c>
      <c r="AJ80" s="74">
        <f t="shared" si="211"/>
        <v>32034</v>
      </c>
      <c r="AK80" s="73">
        <f t="shared" si="212"/>
        <v>33288</v>
      </c>
      <c r="AL80" s="74">
        <f t="shared" si="213"/>
        <v>49261</v>
      </c>
      <c r="AM80" s="73">
        <f t="shared" si="214"/>
        <v>41451</v>
      </c>
      <c r="AN80" s="74">
        <f t="shared" si="215"/>
        <v>61313</v>
      </c>
      <c r="AR80" s="24">
        <f t="shared" si="216"/>
        <v>0</v>
      </c>
      <c r="AS80" s="14">
        <f t="shared" si="217"/>
        <v>0</v>
      </c>
      <c r="AT80" s="75" t="e">
        <f t="shared" si="218"/>
        <v>#DIV/0!</v>
      </c>
    </row>
    <row r="81" spans="1:46" ht="15.75" hidden="1" outlineLevel="2" thickBot="1" x14ac:dyDescent="0.3">
      <c r="A81" s="88" t="str">
        <f t="shared" si="201"/>
        <v>TARIFA CONJUNTA INFORMACIÓN GENERAL de PAGO (29)</v>
      </c>
      <c r="B81" s="104"/>
      <c r="C81" s="105"/>
      <c r="D81" s="21"/>
      <c r="E81" s="21"/>
      <c r="F81" s="1"/>
      <c r="G81" s="1"/>
      <c r="H81" s="1"/>
      <c r="I81" s="1"/>
      <c r="J81" s="1"/>
      <c r="K81" s="1"/>
      <c r="L81" s="56"/>
      <c r="M81" s="26"/>
      <c r="N81" s="26"/>
      <c r="O81" s="65"/>
      <c r="P81" s="65"/>
      <c r="Q81" s="65"/>
      <c r="R81" s="65"/>
      <c r="S81" s="65"/>
      <c r="T81" s="65"/>
      <c r="U81" s="46"/>
      <c r="V81" s="45"/>
      <c r="W81" s="24"/>
      <c r="AF81" s="64" t="str">
        <f t="shared" si="197"/>
        <v>TARIFA CONJUNTA INFORMACIÓN GENERAL de PAGO (29)</v>
      </c>
      <c r="AG81" s="62"/>
      <c r="AH81" s="63"/>
      <c r="AI81" s="73"/>
      <c r="AJ81" s="74"/>
      <c r="AK81" s="73"/>
      <c r="AL81" s="74"/>
      <c r="AM81" s="73"/>
      <c r="AN81" s="74"/>
      <c r="AR81" s="24"/>
      <c r="AS81" s="14"/>
      <c r="AT81" s="75"/>
    </row>
    <row r="82" spans="1:46" ht="15.75" hidden="1" outlineLevel="2" thickBot="1" x14ac:dyDescent="0.3">
      <c r="A82" s="106" t="str">
        <f t="shared" si="201"/>
        <v>TARIFA LÍDERES (9)</v>
      </c>
      <c r="B82" s="107"/>
      <c r="C82" s="108"/>
      <c r="D82" s="1">
        <f>ROUND(D46+D49+D50+D52+D53+D54+D58+D60+D61,0)</f>
        <v>709</v>
      </c>
      <c r="E82" s="1">
        <f t="shared" ref="E82:K82" si="248">ROUND(E46+E49+E50+E52+E53+E54+E58+E60+E61,0)</f>
        <v>597</v>
      </c>
      <c r="F82" s="1">
        <f t="shared" si="248"/>
        <v>15597</v>
      </c>
      <c r="G82" s="1">
        <f t="shared" si="248"/>
        <v>13062</v>
      </c>
      <c r="H82" s="1">
        <f t="shared" si="248"/>
        <v>23642</v>
      </c>
      <c r="I82" s="1">
        <f t="shared" si="248"/>
        <v>19898</v>
      </c>
      <c r="J82" s="1">
        <f t="shared" si="248"/>
        <v>29510</v>
      </c>
      <c r="K82" s="1">
        <f t="shared" si="248"/>
        <v>24769</v>
      </c>
      <c r="L82" s="56">
        <f t="shared" ref="L82" si="249">L46+L49+L50+L52+L53+L54+L58+L60+L61</f>
        <v>0</v>
      </c>
      <c r="M82" s="26">
        <f>ROUND(M46+M49+M50+M52+M53+M54+M58+M60+M61,0)</f>
        <v>1042</v>
      </c>
      <c r="N82" s="26">
        <f t="shared" ref="N82:T82" si="250">ROUND(N46+N49+N50+N52+N53+N54+N58+N60+N61,0)</f>
        <v>875</v>
      </c>
      <c r="O82" s="65">
        <f t="shared" si="250"/>
        <v>22873</v>
      </c>
      <c r="P82" s="65">
        <f t="shared" si="250"/>
        <v>19163</v>
      </c>
      <c r="Q82" s="65">
        <f t="shared" si="250"/>
        <v>34725</v>
      </c>
      <c r="R82" s="65">
        <f t="shared" si="250"/>
        <v>29303</v>
      </c>
      <c r="S82" s="65">
        <f t="shared" si="250"/>
        <v>43425</v>
      </c>
      <c r="T82" s="65">
        <f t="shared" si="250"/>
        <v>36368</v>
      </c>
      <c r="U82" s="46"/>
      <c r="V82" s="45"/>
      <c r="W82" s="24"/>
      <c r="AF82" s="64" t="str">
        <f t="shared" si="197"/>
        <v>TARIFA LÍDERES (9)</v>
      </c>
      <c r="AG82" s="62">
        <f t="shared" si="208"/>
        <v>691</v>
      </c>
      <c r="AH82" s="63">
        <f t="shared" si="209"/>
        <v>1014</v>
      </c>
      <c r="AI82" s="73">
        <f t="shared" si="210"/>
        <v>15163</v>
      </c>
      <c r="AJ82" s="74">
        <f t="shared" si="211"/>
        <v>22241</v>
      </c>
      <c r="AK82" s="73">
        <f t="shared" si="212"/>
        <v>23037</v>
      </c>
      <c r="AL82" s="74">
        <f t="shared" si="213"/>
        <v>33877</v>
      </c>
      <c r="AM82" s="73">
        <f t="shared" si="214"/>
        <v>28719</v>
      </c>
      <c r="AN82" s="74">
        <f t="shared" si="215"/>
        <v>42219</v>
      </c>
      <c r="AR82" s="24">
        <f t="shared" si="216"/>
        <v>0</v>
      </c>
      <c r="AS82" s="14">
        <f t="shared" si="217"/>
        <v>0</v>
      </c>
      <c r="AT82" s="75" t="e">
        <f t="shared" si="218"/>
        <v>#DIV/0!</v>
      </c>
    </row>
    <row r="83" spans="1:46" hidden="1" outlineLevel="1" collapsed="1" x14ac:dyDescent="0.25"/>
    <row r="84" spans="1:46" ht="15.75" hidden="1" outlineLevel="1" thickBot="1" x14ac:dyDescent="0.3"/>
    <row r="85" spans="1:46" ht="15.75" hidden="1" outlineLevel="2" thickBot="1" x14ac:dyDescent="0.3">
      <c r="A85" s="276" t="s">
        <v>120</v>
      </c>
      <c r="B85" s="25" t="str">
        <f t="shared" ref="B85:X86" si="251">B43</f>
        <v>AUDIENCIA</v>
      </c>
      <c r="C85" s="25" t="str">
        <f t="shared" si="251"/>
        <v>DIFUSIÓN</v>
      </c>
      <c r="D85" s="269" t="str">
        <f t="shared" si="251"/>
        <v>MODULO</v>
      </c>
      <c r="E85" s="270">
        <f t="shared" si="251"/>
        <v>0</v>
      </c>
      <c r="F85" s="271" t="str">
        <f t="shared" si="251"/>
        <v>MEDIA PAGINA</v>
      </c>
      <c r="G85" s="272">
        <f t="shared" si="251"/>
        <v>0</v>
      </c>
      <c r="H85" s="273" t="str">
        <f t="shared" si="251"/>
        <v>ROBAPAGINAS GRANDE</v>
      </c>
      <c r="I85" s="270">
        <f t="shared" si="251"/>
        <v>0</v>
      </c>
      <c r="J85" s="271" t="str">
        <f t="shared" si="251"/>
        <v>PAGINA</v>
      </c>
      <c r="K85" s="272">
        <f t="shared" si="251"/>
        <v>0</v>
      </c>
      <c r="L85" s="17">
        <f t="shared" si="251"/>
        <v>0</v>
      </c>
      <c r="M85" s="274" t="str">
        <f t="shared" si="251"/>
        <v>MODULO</v>
      </c>
      <c r="N85" s="275">
        <f t="shared" si="251"/>
        <v>0</v>
      </c>
      <c r="O85" s="264" t="str">
        <f t="shared" si="251"/>
        <v>MEDIA PAGINA</v>
      </c>
      <c r="P85" s="266">
        <f t="shared" si="251"/>
        <v>0</v>
      </c>
      <c r="Q85" s="274" t="str">
        <f t="shared" si="251"/>
        <v>ROBAP GRANDE</v>
      </c>
      <c r="R85" s="275">
        <f t="shared" si="251"/>
        <v>0</v>
      </c>
      <c r="S85" s="264" t="str">
        <f t="shared" si="251"/>
        <v>PAGINA</v>
      </c>
      <c r="T85" s="266">
        <f t="shared" si="251"/>
        <v>0</v>
      </c>
      <c r="U85" s="264" t="str">
        <f t="shared" si="251"/>
        <v>RECARGOS</v>
      </c>
      <c r="V85" s="265">
        <f t="shared" si="251"/>
        <v>0</v>
      </c>
      <c r="W85" s="262" t="str">
        <f t="shared" si="251"/>
        <v>LECTORES POR EJEMPLAR</v>
      </c>
      <c r="X85" s="263">
        <f t="shared" si="251"/>
        <v>0</v>
      </c>
      <c r="Y85" s="264" t="str">
        <f>Y43</f>
        <v>MÓDULOS POR PÁGINA</v>
      </c>
      <c r="Z85" s="265">
        <f t="shared" ref="Z85:AA85" si="252">Z43</f>
        <v>0</v>
      </c>
      <c r="AA85" s="266">
        <f t="shared" si="252"/>
        <v>0</v>
      </c>
      <c r="AF85" s="58" t="s">
        <v>76</v>
      </c>
      <c r="AO85" s="264" t="s">
        <v>59</v>
      </c>
      <c r="AP85" s="265"/>
      <c r="AQ85" s="266"/>
      <c r="AT85" s="61" t="s">
        <v>78</v>
      </c>
    </row>
    <row r="86" spans="1:46" ht="15.75" hidden="1" outlineLevel="2" thickBot="1" x14ac:dyDescent="0.3">
      <c r="A86" s="276"/>
      <c r="B86" s="25" t="str">
        <f t="shared" ref="B86:V86" si="253">B44</f>
        <v>3º 2018</v>
      </c>
      <c r="C86" s="25" t="str">
        <f t="shared" si="253"/>
        <v>Jul 17 - Jun 18</v>
      </c>
      <c r="D86" s="23" t="str">
        <f t="shared" si="253"/>
        <v>IMPAR</v>
      </c>
      <c r="E86" s="22" t="str">
        <f t="shared" si="253"/>
        <v>PAR</v>
      </c>
      <c r="F86" s="4" t="str">
        <f t="shared" si="253"/>
        <v>IMPAR</v>
      </c>
      <c r="G86" s="5" t="str">
        <f t="shared" si="253"/>
        <v>PAR</v>
      </c>
      <c r="H86" s="2" t="str">
        <f t="shared" si="253"/>
        <v>IMPAR</v>
      </c>
      <c r="I86" s="3" t="str">
        <f t="shared" si="253"/>
        <v>PAR</v>
      </c>
      <c r="J86" s="4" t="str">
        <f t="shared" si="253"/>
        <v>IMPAR</v>
      </c>
      <c r="K86" s="5" t="str">
        <f t="shared" si="253"/>
        <v>PAR</v>
      </c>
      <c r="L86" s="18">
        <f t="shared" si="253"/>
        <v>0</v>
      </c>
      <c r="M86" s="8" t="str">
        <f t="shared" si="253"/>
        <v>IMPAR</v>
      </c>
      <c r="N86" s="9" t="str">
        <f t="shared" si="253"/>
        <v>PAR</v>
      </c>
      <c r="O86" s="10" t="str">
        <f t="shared" si="253"/>
        <v>IMPAR</v>
      </c>
      <c r="P86" s="10" t="str">
        <f t="shared" si="253"/>
        <v>PAR</v>
      </c>
      <c r="Q86" s="9" t="str">
        <f t="shared" si="253"/>
        <v>IMPAR</v>
      </c>
      <c r="R86" s="11" t="str">
        <f t="shared" si="253"/>
        <v>PAR</v>
      </c>
      <c r="S86" s="12" t="str">
        <f t="shared" si="253"/>
        <v>IMPAR</v>
      </c>
      <c r="T86" s="13" t="str">
        <f t="shared" si="253"/>
        <v>PAR</v>
      </c>
      <c r="U86" s="28" t="str">
        <f t="shared" si="253"/>
        <v>COLOR(/pagPar)</v>
      </c>
      <c r="V86" s="48" t="str">
        <f t="shared" si="253"/>
        <v>IMPAR (/PAG)</v>
      </c>
      <c r="W86" s="52" t="str">
        <f t="shared" si="251"/>
        <v>PROMEDIO</v>
      </c>
      <c r="X86" s="53" t="e">
        <f>AVERAGE(W87:W106)</f>
        <v>#DIV/0!</v>
      </c>
      <c r="Y86" s="49" t="str">
        <f>Y44</f>
        <v>ancho</v>
      </c>
      <c r="Z86" s="50" t="str">
        <f t="shared" ref="Z86:AA86" si="254">Z44</f>
        <v>alto</v>
      </c>
      <c r="AA86" s="51" t="str">
        <f t="shared" si="254"/>
        <v>página</v>
      </c>
      <c r="AF86" s="59">
        <f t="shared" ref="AF86:AF104" si="255">AF44</f>
        <v>1.89</v>
      </c>
      <c r="AG86" s="267" t="s">
        <v>44</v>
      </c>
      <c r="AH86" s="268"/>
      <c r="AI86" s="267" t="s">
        <v>11</v>
      </c>
      <c r="AJ86" s="268"/>
      <c r="AK86" s="267" t="s">
        <v>45</v>
      </c>
      <c r="AL86" s="268"/>
      <c r="AM86" s="267" t="s">
        <v>12</v>
      </c>
      <c r="AN86" s="268"/>
      <c r="AO86" s="50" t="s">
        <v>56</v>
      </c>
      <c r="AP86" s="50" t="s">
        <v>57</v>
      </c>
      <c r="AQ86" s="51" t="s">
        <v>60</v>
      </c>
      <c r="AR86" t="s">
        <v>46</v>
      </c>
      <c r="AS86" t="s">
        <v>47</v>
      </c>
      <c r="AT86" s="60" t="s">
        <v>77</v>
      </c>
    </row>
    <row r="87" spans="1:46" ht="15.75" hidden="1" outlineLevel="2" thickBot="1" x14ac:dyDescent="0.3">
      <c r="A87" s="91" t="str">
        <f>A45</f>
        <v>LA OPINIÓN DE MALAGA</v>
      </c>
      <c r="B87" s="102">
        <f t="shared" ref="A87:T88" si="256">B45</f>
        <v>11100</v>
      </c>
      <c r="C87" s="103">
        <f t="shared" ref="C87:T87" si="257">C45</f>
        <v>1748</v>
      </c>
      <c r="D87" s="21">
        <f t="shared" si="257"/>
        <v>54</v>
      </c>
      <c r="E87" s="21">
        <f t="shared" si="257"/>
        <v>45</v>
      </c>
      <c r="F87" s="1">
        <f t="shared" si="257"/>
        <v>1242</v>
      </c>
      <c r="G87" s="1">
        <f t="shared" si="257"/>
        <v>1035</v>
      </c>
      <c r="H87" s="1">
        <f t="shared" si="257"/>
        <v>1987</v>
      </c>
      <c r="I87" s="1">
        <f t="shared" si="257"/>
        <v>1656</v>
      </c>
      <c r="J87" s="1">
        <f t="shared" si="257"/>
        <v>2430</v>
      </c>
      <c r="K87" s="1">
        <f t="shared" si="257"/>
        <v>2025</v>
      </c>
      <c r="L87" s="20">
        <f t="shared" si="257"/>
        <v>0</v>
      </c>
      <c r="M87" s="68">
        <f t="shared" si="257"/>
        <v>81</v>
      </c>
      <c r="N87" s="68">
        <f t="shared" si="257"/>
        <v>68</v>
      </c>
      <c r="O87" s="69">
        <f t="shared" si="257"/>
        <v>1863</v>
      </c>
      <c r="P87" s="69">
        <f t="shared" si="257"/>
        <v>1553</v>
      </c>
      <c r="Q87" s="69">
        <f t="shared" si="257"/>
        <v>2981</v>
      </c>
      <c r="R87" s="69">
        <f t="shared" si="257"/>
        <v>2484</v>
      </c>
      <c r="S87" s="69">
        <f t="shared" si="257"/>
        <v>3645</v>
      </c>
      <c r="T87" s="69">
        <f t="shared" si="257"/>
        <v>3038</v>
      </c>
      <c r="U87" s="46">
        <f t="shared" ref="U87:U104" si="258">T87/K87-1</f>
        <v>0.50024691358024698</v>
      </c>
      <c r="V87" s="45">
        <f t="shared" ref="V87:V104" si="259">J87/K87-1</f>
        <v>0.19999999999999996</v>
      </c>
      <c r="W87" s="24">
        <f t="shared" ref="W87:W104" si="260">B87/C87</f>
        <v>6.3501144164759724</v>
      </c>
      <c r="Y87">
        <f>Y45</f>
        <v>5</v>
      </c>
      <c r="Z87">
        <f>Z45</f>
        <v>10</v>
      </c>
      <c r="AA87" s="27">
        <f t="shared" ref="AA87:AA104" si="261">Z87*Y87</f>
        <v>50</v>
      </c>
      <c r="AF87" s="64" t="str">
        <f t="shared" si="255"/>
        <v>LA OPINIÓN DE MALAGA</v>
      </c>
      <c r="AG87" s="62">
        <f t="shared" ref="AG87:AG116" si="262">ROUND((D87+E87)/$AF$2,0)</f>
        <v>52</v>
      </c>
      <c r="AH87" s="63">
        <f t="shared" ref="AH87:AH116" si="263">ROUND((M87+N87)/$AF$2,0)</f>
        <v>79</v>
      </c>
      <c r="AI87" s="73">
        <f t="shared" ref="AI87:AI116" si="264">ROUND((F87+G87)/$AF$2,0)</f>
        <v>1205</v>
      </c>
      <c r="AJ87" s="74">
        <f t="shared" ref="AJ87:AJ116" si="265">ROUND((O87+P87)/$AF$2,0)</f>
        <v>1807</v>
      </c>
      <c r="AK87" s="73">
        <f t="shared" ref="AK87:AK116" si="266">ROUND((H87+I87)/$AF$2,0)</f>
        <v>1928</v>
      </c>
      <c r="AL87" s="74">
        <f t="shared" ref="AL87:AL116" si="267">ROUND((Q87+R87)/$AF$2,0)</f>
        <v>2892</v>
      </c>
      <c r="AM87" s="73">
        <f t="shared" ref="AM87:AM116" si="268">ROUND((J87+K87)/$AF$2,0)</f>
        <v>2357</v>
      </c>
      <c r="AN87" s="74">
        <f t="shared" ref="AN87:AN116" si="269">ROUND((S87+T87)/$AF$2,0)</f>
        <v>3536</v>
      </c>
      <c r="AO87" s="57">
        <f>Y87</f>
        <v>5</v>
      </c>
      <c r="AP87" s="57">
        <f t="shared" ref="AP87:AP104" si="270">Z87</f>
        <v>10</v>
      </c>
      <c r="AQ87" s="57">
        <f t="shared" ref="AQ87:AQ104" si="271">AA87</f>
        <v>50</v>
      </c>
      <c r="AR87" s="24">
        <f t="shared" ref="AR87:AR104" si="272">W87</f>
        <v>6.3501144164759724</v>
      </c>
      <c r="AS87" s="14">
        <f t="shared" ref="AS87:AS104" si="273">U87</f>
        <v>0.50024691358024698</v>
      </c>
      <c r="AT87" s="75">
        <f t="shared" ref="AT87:AT104" si="274">AM87/B87*1000</f>
        <v>212.34234234234233</v>
      </c>
    </row>
    <row r="88" spans="1:46" ht="15.75" hidden="1" outlineLevel="2" thickBot="1" x14ac:dyDescent="0.3">
      <c r="A88" s="42" t="str">
        <f t="shared" si="256"/>
        <v>LA NUEVA ESPAÑA</v>
      </c>
      <c r="B88" s="104">
        <f t="shared" si="256"/>
        <v>288000</v>
      </c>
      <c r="C88" s="105">
        <f t="shared" si="256"/>
        <v>36404</v>
      </c>
      <c r="D88" s="21">
        <f t="shared" si="256"/>
        <v>92</v>
      </c>
      <c r="E88" s="21">
        <f t="shared" si="256"/>
        <v>77</v>
      </c>
      <c r="F88" s="1">
        <f t="shared" si="256"/>
        <v>2125</v>
      </c>
      <c r="G88" s="1">
        <f t="shared" si="256"/>
        <v>1771</v>
      </c>
      <c r="H88" s="1">
        <f t="shared" si="256"/>
        <v>3401</v>
      </c>
      <c r="I88" s="1">
        <f t="shared" si="256"/>
        <v>2834</v>
      </c>
      <c r="J88" s="1">
        <f t="shared" si="256"/>
        <v>4158</v>
      </c>
      <c r="K88" s="1">
        <f t="shared" si="256"/>
        <v>3465</v>
      </c>
      <c r="L88" s="20">
        <f t="shared" si="256"/>
        <v>0</v>
      </c>
      <c r="M88" s="68">
        <f t="shared" si="256"/>
        <v>138</v>
      </c>
      <c r="N88" s="68">
        <f t="shared" si="256"/>
        <v>116</v>
      </c>
      <c r="O88" s="69">
        <f t="shared" si="256"/>
        <v>3188</v>
      </c>
      <c r="P88" s="69">
        <f t="shared" si="256"/>
        <v>2657</v>
      </c>
      <c r="Q88" s="69">
        <f t="shared" si="256"/>
        <v>5102</v>
      </c>
      <c r="R88" s="69">
        <f t="shared" si="256"/>
        <v>4251</v>
      </c>
      <c r="S88" s="69">
        <f t="shared" si="256"/>
        <v>6237</v>
      </c>
      <c r="T88" s="69">
        <f t="shared" si="256"/>
        <v>5198</v>
      </c>
      <c r="U88" s="46">
        <f t="shared" si="258"/>
        <v>0.50014430014430022</v>
      </c>
      <c r="V88" s="45">
        <f t="shared" si="259"/>
        <v>0.19999999999999996</v>
      </c>
      <c r="W88" s="24">
        <f t="shared" si="260"/>
        <v>7.9112185474123722</v>
      </c>
      <c r="Y88">
        <f t="shared" ref="Y88:Z88" si="275">Y46</f>
        <v>5</v>
      </c>
      <c r="Z88">
        <f t="shared" si="275"/>
        <v>10</v>
      </c>
      <c r="AA88" s="27">
        <f t="shared" si="261"/>
        <v>50</v>
      </c>
      <c r="AF88" s="64" t="str">
        <f t="shared" si="255"/>
        <v>LA NUEVA ESPAÑA</v>
      </c>
      <c r="AG88" s="62">
        <f t="shared" si="262"/>
        <v>89</v>
      </c>
      <c r="AH88" s="63">
        <f t="shared" si="263"/>
        <v>134</v>
      </c>
      <c r="AI88" s="73">
        <f t="shared" si="264"/>
        <v>2061</v>
      </c>
      <c r="AJ88" s="74">
        <f t="shared" si="265"/>
        <v>3093</v>
      </c>
      <c r="AK88" s="73">
        <f t="shared" si="266"/>
        <v>3299</v>
      </c>
      <c r="AL88" s="74">
        <f t="shared" si="267"/>
        <v>4949</v>
      </c>
      <c r="AM88" s="73">
        <f t="shared" si="268"/>
        <v>4033</v>
      </c>
      <c r="AN88" s="74">
        <f t="shared" si="269"/>
        <v>6050</v>
      </c>
      <c r="AO88" s="57">
        <f t="shared" ref="AO88:AO104" si="276">Y88</f>
        <v>5</v>
      </c>
      <c r="AP88" s="57">
        <f t="shared" si="270"/>
        <v>10</v>
      </c>
      <c r="AQ88" s="57">
        <f t="shared" si="271"/>
        <v>50</v>
      </c>
      <c r="AR88" s="24">
        <f t="shared" si="272"/>
        <v>7.9112185474123722</v>
      </c>
      <c r="AS88" s="14">
        <f t="shared" si="273"/>
        <v>0.50014430014430022</v>
      </c>
      <c r="AT88" s="75">
        <f t="shared" si="274"/>
        <v>14.003472222222223</v>
      </c>
    </row>
    <row r="89" spans="1:46" ht="15.75" hidden="1" outlineLevel="2" thickBot="1" x14ac:dyDescent="0.3">
      <c r="A89" s="91" t="str">
        <f t="shared" ref="A89:T89" si="277">A47</f>
        <v>DIARIO DE MALLORCA</v>
      </c>
      <c r="B89" s="104">
        <f t="shared" si="277"/>
        <v>95600</v>
      </c>
      <c r="C89" s="105">
        <f t="shared" si="277"/>
        <v>10383</v>
      </c>
      <c r="D89" s="21">
        <f t="shared" si="277"/>
        <v>65</v>
      </c>
      <c r="E89" s="21">
        <f t="shared" si="277"/>
        <v>54</v>
      </c>
      <c r="F89" s="1">
        <f t="shared" si="277"/>
        <v>1600</v>
      </c>
      <c r="G89" s="1">
        <f t="shared" si="277"/>
        <v>1340</v>
      </c>
      <c r="H89" s="1">
        <f t="shared" si="277"/>
        <v>2370</v>
      </c>
      <c r="I89" s="1">
        <f t="shared" si="277"/>
        <v>1970</v>
      </c>
      <c r="J89" s="1">
        <f t="shared" si="277"/>
        <v>3100</v>
      </c>
      <c r="K89" s="1">
        <f t="shared" si="277"/>
        <v>2580</v>
      </c>
      <c r="L89" s="20">
        <f t="shared" si="277"/>
        <v>0</v>
      </c>
      <c r="M89" s="26">
        <f t="shared" si="277"/>
        <v>97</v>
      </c>
      <c r="N89" s="26">
        <f t="shared" si="277"/>
        <v>80</v>
      </c>
      <c r="O89" s="65">
        <f t="shared" si="277"/>
        <v>2400</v>
      </c>
      <c r="P89" s="65">
        <f t="shared" si="277"/>
        <v>2010</v>
      </c>
      <c r="Q89" s="65">
        <f t="shared" si="277"/>
        <v>3560</v>
      </c>
      <c r="R89" s="65">
        <f t="shared" si="277"/>
        <v>2960</v>
      </c>
      <c r="S89" s="65">
        <f t="shared" si="277"/>
        <v>4640</v>
      </c>
      <c r="T89" s="65">
        <f t="shared" si="277"/>
        <v>3870</v>
      </c>
      <c r="U89" s="46">
        <f t="shared" si="258"/>
        <v>0.5</v>
      </c>
      <c r="V89" s="45">
        <f t="shared" si="259"/>
        <v>0.20155038759689914</v>
      </c>
      <c r="W89" s="24">
        <f t="shared" si="260"/>
        <v>9.2073581816430696</v>
      </c>
      <c r="Y89">
        <f t="shared" ref="Y89:Z89" si="278">Y47</f>
        <v>5</v>
      </c>
      <c r="Z89">
        <f t="shared" si="278"/>
        <v>10</v>
      </c>
      <c r="AA89" s="27">
        <f t="shared" si="261"/>
        <v>50</v>
      </c>
      <c r="AF89" s="64" t="str">
        <f t="shared" si="255"/>
        <v>DIARIO DE MALLORCA</v>
      </c>
      <c r="AG89" s="62">
        <f t="shared" si="262"/>
        <v>63</v>
      </c>
      <c r="AH89" s="63">
        <f t="shared" si="263"/>
        <v>94</v>
      </c>
      <c r="AI89" s="73">
        <f t="shared" si="264"/>
        <v>1556</v>
      </c>
      <c r="AJ89" s="74">
        <f t="shared" si="265"/>
        <v>2333</v>
      </c>
      <c r="AK89" s="73">
        <f t="shared" si="266"/>
        <v>2296</v>
      </c>
      <c r="AL89" s="74">
        <f t="shared" si="267"/>
        <v>3450</v>
      </c>
      <c r="AM89" s="73">
        <f t="shared" si="268"/>
        <v>3005</v>
      </c>
      <c r="AN89" s="74">
        <f t="shared" si="269"/>
        <v>4503</v>
      </c>
      <c r="AO89" s="57">
        <f t="shared" si="276"/>
        <v>5</v>
      </c>
      <c r="AP89" s="57">
        <f t="shared" si="270"/>
        <v>10</v>
      </c>
      <c r="AQ89" s="57">
        <f t="shared" si="271"/>
        <v>50</v>
      </c>
      <c r="AR89" s="24">
        <f t="shared" si="272"/>
        <v>9.2073581816430696</v>
      </c>
      <c r="AS89" s="14">
        <f t="shared" si="273"/>
        <v>0.5</v>
      </c>
      <c r="AT89" s="75">
        <f t="shared" si="274"/>
        <v>31.43305439330544</v>
      </c>
    </row>
    <row r="90" spans="1:46" ht="15.75" hidden="1" outlineLevel="2" thickBot="1" x14ac:dyDescent="0.3">
      <c r="A90" s="91" t="str">
        <f t="shared" ref="A90:T90" si="279">A48</f>
        <v>DIARIO DE IBIZA</v>
      </c>
      <c r="B90" s="104">
        <f t="shared" si="279"/>
        <v>32100</v>
      </c>
      <c r="C90" s="105">
        <f t="shared" si="279"/>
        <v>3270</v>
      </c>
      <c r="D90" s="21">
        <f t="shared" si="279"/>
        <v>45</v>
      </c>
      <c r="E90" s="21">
        <f t="shared" si="279"/>
        <v>37</v>
      </c>
      <c r="F90" s="1">
        <f t="shared" si="279"/>
        <v>1030</v>
      </c>
      <c r="G90" s="1">
        <f t="shared" si="279"/>
        <v>858</v>
      </c>
      <c r="H90" s="1">
        <f t="shared" si="279"/>
        <v>1648</v>
      </c>
      <c r="I90" s="1">
        <f t="shared" si="279"/>
        <v>1373</v>
      </c>
      <c r="J90" s="1">
        <f t="shared" si="279"/>
        <v>2015</v>
      </c>
      <c r="K90" s="1">
        <f t="shared" si="279"/>
        <v>1679</v>
      </c>
      <c r="L90" s="20">
        <f t="shared" si="279"/>
        <v>0</v>
      </c>
      <c r="M90" s="26">
        <f t="shared" si="279"/>
        <v>68</v>
      </c>
      <c r="N90" s="26">
        <f t="shared" si="279"/>
        <v>56</v>
      </c>
      <c r="O90" s="65">
        <f t="shared" si="279"/>
        <v>1545</v>
      </c>
      <c r="P90" s="65">
        <f t="shared" si="279"/>
        <v>1287</v>
      </c>
      <c r="Q90" s="65">
        <f t="shared" si="279"/>
        <v>2472</v>
      </c>
      <c r="R90" s="65">
        <f t="shared" si="279"/>
        <v>2060</v>
      </c>
      <c r="S90" s="65">
        <f t="shared" si="279"/>
        <v>3023</v>
      </c>
      <c r="T90" s="65">
        <f t="shared" si="279"/>
        <v>2519</v>
      </c>
      <c r="U90" s="46">
        <f t="shared" si="258"/>
        <v>0.50029779630732585</v>
      </c>
      <c r="V90" s="45">
        <f t="shared" si="259"/>
        <v>0.20011911852293029</v>
      </c>
      <c r="W90" s="24">
        <f t="shared" si="260"/>
        <v>9.8165137614678901</v>
      </c>
      <c r="Y90">
        <f t="shared" ref="Y90:Z90" si="280">Y48</f>
        <v>5</v>
      </c>
      <c r="Z90">
        <f t="shared" si="280"/>
        <v>10</v>
      </c>
      <c r="AA90" s="27">
        <f t="shared" si="261"/>
        <v>50</v>
      </c>
      <c r="AF90" s="64" t="str">
        <f t="shared" si="255"/>
        <v>DIARIO DE IBIZA</v>
      </c>
      <c r="AG90" s="62">
        <f t="shared" si="262"/>
        <v>43</v>
      </c>
      <c r="AH90" s="63">
        <f t="shared" si="263"/>
        <v>66</v>
      </c>
      <c r="AI90" s="73">
        <f t="shared" si="264"/>
        <v>999</v>
      </c>
      <c r="AJ90" s="74">
        <f t="shared" si="265"/>
        <v>1498</v>
      </c>
      <c r="AK90" s="73">
        <f t="shared" si="266"/>
        <v>1598</v>
      </c>
      <c r="AL90" s="74">
        <f t="shared" si="267"/>
        <v>2398</v>
      </c>
      <c r="AM90" s="73">
        <f t="shared" si="268"/>
        <v>1954</v>
      </c>
      <c r="AN90" s="74">
        <f t="shared" si="269"/>
        <v>2932</v>
      </c>
      <c r="AO90" s="57">
        <f t="shared" si="276"/>
        <v>5</v>
      </c>
      <c r="AP90" s="57">
        <f t="shared" si="270"/>
        <v>10</v>
      </c>
      <c r="AQ90" s="57">
        <f t="shared" si="271"/>
        <v>50</v>
      </c>
      <c r="AR90" s="24">
        <f t="shared" si="272"/>
        <v>9.8165137614678901</v>
      </c>
      <c r="AS90" s="14">
        <f t="shared" si="273"/>
        <v>0.50029779630732585</v>
      </c>
      <c r="AT90" s="75">
        <f t="shared" si="274"/>
        <v>60.872274143302178</v>
      </c>
    </row>
    <row r="91" spans="1:46" hidden="1" outlineLevel="2" x14ac:dyDescent="0.25">
      <c r="A91" s="29" t="str">
        <f t="shared" ref="A91:T91" si="281">A49</f>
        <v>EL DÍA DE TENERIFE</v>
      </c>
      <c r="B91" s="104">
        <f t="shared" si="281"/>
        <v>130400</v>
      </c>
      <c r="C91" s="105">
        <f t="shared" si="281"/>
        <v>8148</v>
      </c>
      <c r="D91" s="70">
        <f t="shared" si="281"/>
        <v>65</v>
      </c>
      <c r="E91" s="21">
        <f t="shared" si="281"/>
        <v>55</v>
      </c>
      <c r="F91" s="71">
        <f t="shared" si="281"/>
        <v>1300</v>
      </c>
      <c r="G91" s="1">
        <f t="shared" si="281"/>
        <v>1100</v>
      </c>
      <c r="H91" s="71">
        <f t="shared" si="281"/>
        <v>1820</v>
      </c>
      <c r="I91" s="71">
        <f t="shared" si="281"/>
        <v>1540</v>
      </c>
      <c r="J91" s="71">
        <f t="shared" si="281"/>
        <v>2600</v>
      </c>
      <c r="K91" s="1">
        <f t="shared" si="281"/>
        <v>2200</v>
      </c>
      <c r="L91" s="20">
        <f t="shared" si="281"/>
        <v>0</v>
      </c>
      <c r="M91" s="68">
        <f t="shared" si="281"/>
        <v>97.5</v>
      </c>
      <c r="N91" s="68">
        <f t="shared" si="281"/>
        <v>82.5</v>
      </c>
      <c r="O91" s="69">
        <f t="shared" si="281"/>
        <v>1950</v>
      </c>
      <c r="P91" s="69">
        <f t="shared" si="281"/>
        <v>1650</v>
      </c>
      <c r="Q91" s="69">
        <f t="shared" si="281"/>
        <v>2730</v>
      </c>
      <c r="R91" s="69">
        <f t="shared" si="281"/>
        <v>2310</v>
      </c>
      <c r="S91" s="69">
        <f t="shared" si="281"/>
        <v>3900</v>
      </c>
      <c r="T91" s="69">
        <f t="shared" si="281"/>
        <v>3300</v>
      </c>
      <c r="U91" s="46">
        <f t="shared" si="258"/>
        <v>0.5</v>
      </c>
      <c r="V91" s="45">
        <f t="shared" si="259"/>
        <v>0.18181818181818188</v>
      </c>
      <c r="W91" s="24">
        <f t="shared" si="260"/>
        <v>16.00392734413353</v>
      </c>
      <c r="Y91">
        <f t="shared" ref="Y91:Z91" si="282">Y49</f>
        <v>5</v>
      </c>
      <c r="Z91">
        <f t="shared" si="282"/>
        <v>8</v>
      </c>
      <c r="AA91" s="27">
        <f t="shared" si="261"/>
        <v>40</v>
      </c>
      <c r="AF91" s="64" t="str">
        <f t="shared" si="255"/>
        <v>EL DÍA DE TENERIFE</v>
      </c>
      <c r="AG91" s="62">
        <f t="shared" si="262"/>
        <v>63</v>
      </c>
      <c r="AH91" s="63">
        <f t="shared" si="263"/>
        <v>95</v>
      </c>
      <c r="AI91" s="73">
        <f t="shared" si="264"/>
        <v>1270</v>
      </c>
      <c r="AJ91" s="74">
        <f t="shared" si="265"/>
        <v>1905</v>
      </c>
      <c r="AK91" s="73">
        <f t="shared" si="266"/>
        <v>1778</v>
      </c>
      <c r="AL91" s="74">
        <f t="shared" si="267"/>
        <v>2667</v>
      </c>
      <c r="AM91" s="73">
        <f t="shared" si="268"/>
        <v>2540</v>
      </c>
      <c r="AN91" s="74">
        <f t="shared" si="269"/>
        <v>3810</v>
      </c>
      <c r="AO91" s="57">
        <f t="shared" si="276"/>
        <v>5</v>
      </c>
      <c r="AP91" s="57">
        <f t="shared" si="270"/>
        <v>8</v>
      </c>
      <c r="AQ91" s="57">
        <f t="shared" si="271"/>
        <v>40</v>
      </c>
      <c r="AR91" s="24">
        <f t="shared" si="272"/>
        <v>16.00392734413353</v>
      </c>
      <c r="AS91" s="14">
        <f t="shared" si="273"/>
        <v>0.5</v>
      </c>
      <c r="AT91" s="75">
        <f t="shared" si="274"/>
        <v>19.478527607361961</v>
      </c>
    </row>
    <row r="92" spans="1:46" ht="15.75" hidden="1" outlineLevel="2" thickBot="1" x14ac:dyDescent="0.3">
      <c r="A92" s="30" t="str">
        <f t="shared" ref="A92:T92" si="283">A50</f>
        <v>LA PROVINCIA</v>
      </c>
      <c r="B92" s="104">
        <f t="shared" si="283"/>
        <v>103500</v>
      </c>
      <c r="C92" s="105">
        <f t="shared" si="283"/>
        <v>12466</v>
      </c>
      <c r="D92" s="21">
        <f t="shared" si="283"/>
        <v>76</v>
      </c>
      <c r="E92" s="21">
        <f t="shared" si="283"/>
        <v>63</v>
      </c>
      <c r="F92" s="1">
        <f t="shared" si="283"/>
        <v>1752</v>
      </c>
      <c r="G92" s="1">
        <f t="shared" si="283"/>
        <v>1460</v>
      </c>
      <c r="H92" s="1">
        <f t="shared" si="283"/>
        <v>2804</v>
      </c>
      <c r="I92" s="1">
        <f t="shared" si="283"/>
        <v>2337</v>
      </c>
      <c r="J92" s="1">
        <f t="shared" si="283"/>
        <v>3428</v>
      </c>
      <c r="K92" s="1">
        <f t="shared" si="283"/>
        <v>2857</v>
      </c>
      <c r="L92" s="20">
        <f t="shared" si="283"/>
        <v>0</v>
      </c>
      <c r="M92" s="68">
        <f t="shared" si="283"/>
        <v>114</v>
      </c>
      <c r="N92" s="68">
        <f t="shared" si="283"/>
        <v>95</v>
      </c>
      <c r="O92" s="69">
        <f t="shared" si="283"/>
        <v>2628</v>
      </c>
      <c r="P92" s="69">
        <f t="shared" si="283"/>
        <v>2190</v>
      </c>
      <c r="Q92" s="69">
        <f t="shared" si="283"/>
        <v>4206</v>
      </c>
      <c r="R92" s="69">
        <f t="shared" si="283"/>
        <v>3506</v>
      </c>
      <c r="S92" s="69">
        <f t="shared" si="283"/>
        <v>5142</v>
      </c>
      <c r="T92" s="69">
        <f t="shared" si="283"/>
        <v>4286</v>
      </c>
      <c r="U92" s="46">
        <f t="shared" si="258"/>
        <v>0.50017500875043752</v>
      </c>
      <c r="V92" s="45">
        <f t="shared" si="259"/>
        <v>0.19985999299965007</v>
      </c>
      <c r="W92" s="24">
        <f t="shared" si="260"/>
        <v>8.3025830258302591</v>
      </c>
      <c r="Y92">
        <f t="shared" ref="Y92:Z92" si="284">Y50</f>
        <v>5</v>
      </c>
      <c r="Z92">
        <f t="shared" si="284"/>
        <v>10</v>
      </c>
      <c r="AA92" s="27">
        <f t="shared" si="261"/>
        <v>50</v>
      </c>
      <c r="AF92" s="64" t="str">
        <f t="shared" si="255"/>
        <v>LA PROVINCIA</v>
      </c>
      <c r="AG92" s="62">
        <f t="shared" si="262"/>
        <v>74</v>
      </c>
      <c r="AH92" s="63">
        <f t="shared" si="263"/>
        <v>111</v>
      </c>
      <c r="AI92" s="73">
        <f t="shared" si="264"/>
        <v>1699</v>
      </c>
      <c r="AJ92" s="74">
        <f t="shared" si="265"/>
        <v>2549</v>
      </c>
      <c r="AK92" s="73">
        <f t="shared" si="266"/>
        <v>2720</v>
      </c>
      <c r="AL92" s="74">
        <f t="shared" si="267"/>
        <v>4080</v>
      </c>
      <c r="AM92" s="73">
        <f t="shared" si="268"/>
        <v>3325</v>
      </c>
      <c r="AN92" s="74">
        <f t="shared" si="269"/>
        <v>4988</v>
      </c>
      <c r="AO92" s="57">
        <f t="shared" si="276"/>
        <v>5</v>
      </c>
      <c r="AP92" s="57">
        <f t="shared" si="270"/>
        <v>10</v>
      </c>
      <c r="AQ92" s="57">
        <f t="shared" si="271"/>
        <v>50</v>
      </c>
      <c r="AR92" s="24">
        <f t="shared" si="272"/>
        <v>8.3025830258302591</v>
      </c>
      <c r="AS92" s="14">
        <f t="shared" si="273"/>
        <v>0.50017500875043752</v>
      </c>
      <c r="AT92" s="75">
        <f t="shared" si="274"/>
        <v>32.125603864734302</v>
      </c>
    </row>
    <row r="93" spans="1:46" ht="15.75" hidden="1" outlineLevel="2" thickBot="1" x14ac:dyDescent="0.3">
      <c r="A93" s="91" t="str">
        <f t="shared" ref="A93:T93" si="285">A51</f>
        <v>LA OPINIÓN DE TENERIFE</v>
      </c>
      <c r="B93" s="104">
        <f t="shared" si="285"/>
        <v>0</v>
      </c>
      <c r="C93" s="105">
        <f t="shared" si="285"/>
        <v>0</v>
      </c>
      <c r="D93" s="21">
        <f t="shared" si="285"/>
        <v>0</v>
      </c>
      <c r="E93" s="21">
        <f t="shared" si="285"/>
        <v>0</v>
      </c>
      <c r="F93" s="1">
        <f t="shared" si="285"/>
        <v>0</v>
      </c>
      <c r="G93" s="1">
        <f t="shared" si="285"/>
        <v>0</v>
      </c>
      <c r="H93" s="1">
        <f t="shared" si="285"/>
        <v>0</v>
      </c>
      <c r="I93" s="1">
        <f t="shared" si="285"/>
        <v>0</v>
      </c>
      <c r="J93" s="1">
        <f t="shared" si="285"/>
        <v>0</v>
      </c>
      <c r="K93" s="1">
        <f t="shared" si="285"/>
        <v>0</v>
      </c>
      <c r="L93" s="20">
        <f t="shared" si="285"/>
        <v>0</v>
      </c>
      <c r="M93" s="68">
        <f t="shared" si="285"/>
        <v>0</v>
      </c>
      <c r="N93" s="68">
        <f t="shared" si="285"/>
        <v>0</v>
      </c>
      <c r="O93" s="69">
        <f t="shared" si="285"/>
        <v>0</v>
      </c>
      <c r="P93" s="69">
        <f t="shared" si="285"/>
        <v>0</v>
      </c>
      <c r="Q93" s="69">
        <f t="shared" si="285"/>
        <v>0</v>
      </c>
      <c r="R93" s="69">
        <f t="shared" si="285"/>
        <v>0</v>
      </c>
      <c r="S93" s="69">
        <f t="shared" si="285"/>
        <v>0</v>
      </c>
      <c r="T93" s="69">
        <f t="shared" si="285"/>
        <v>0</v>
      </c>
      <c r="U93" s="46" t="e">
        <f t="shared" si="258"/>
        <v>#DIV/0!</v>
      </c>
      <c r="V93" s="45" t="e">
        <f t="shared" si="259"/>
        <v>#DIV/0!</v>
      </c>
      <c r="W93" s="24" t="e">
        <f t="shared" si="260"/>
        <v>#DIV/0!</v>
      </c>
      <c r="Y93">
        <f t="shared" ref="Y93:Z93" si="286">Y51</f>
        <v>5</v>
      </c>
      <c r="Z93">
        <f t="shared" si="286"/>
        <v>10</v>
      </c>
      <c r="AA93" s="27">
        <f t="shared" si="261"/>
        <v>50</v>
      </c>
      <c r="AF93" s="64" t="str">
        <f t="shared" si="255"/>
        <v>LA OPINIÓN DE TENERIFE</v>
      </c>
      <c r="AG93" s="62">
        <f t="shared" si="262"/>
        <v>0</v>
      </c>
      <c r="AH93" s="63">
        <f t="shared" si="263"/>
        <v>0</v>
      </c>
      <c r="AI93" s="73">
        <f t="shared" si="264"/>
        <v>0</v>
      </c>
      <c r="AJ93" s="74">
        <f t="shared" si="265"/>
        <v>0</v>
      </c>
      <c r="AK93" s="73">
        <f t="shared" si="266"/>
        <v>0</v>
      </c>
      <c r="AL93" s="74">
        <f t="shared" si="267"/>
        <v>0</v>
      </c>
      <c r="AM93" s="73">
        <f t="shared" si="268"/>
        <v>0</v>
      </c>
      <c r="AN93" s="74">
        <f t="shared" si="269"/>
        <v>0</v>
      </c>
      <c r="AO93" s="57">
        <f t="shared" si="276"/>
        <v>5</v>
      </c>
      <c r="AP93" s="57">
        <f t="shared" si="270"/>
        <v>10</v>
      </c>
      <c r="AQ93" s="57">
        <f t="shared" si="271"/>
        <v>50</v>
      </c>
      <c r="AR93" s="24" t="e">
        <f t="shared" si="272"/>
        <v>#DIV/0!</v>
      </c>
      <c r="AS93" s="14" t="e">
        <f t="shared" si="273"/>
        <v>#DIV/0!</v>
      </c>
      <c r="AT93" s="75" t="e">
        <f t="shared" si="274"/>
        <v>#DIV/0!</v>
      </c>
    </row>
    <row r="94" spans="1:46" ht="15.75" hidden="1" outlineLevel="2" thickBot="1" x14ac:dyDescent="0.3">
      <c r="A94" s="30" t="str">
        <f t="shared" ref="A94:T94" si="287">A52</f>
        <v>LA GACETA REGIONAL SALAMANCA</v>
      </c>
      <c r="B94" s="104">
        <f t="shared" si="287"/>
        <v>69700</v>
      </c>
      <c r="C94" s="105">
        <f t="shared" si="287"/>
        <v>9491</v>
      </c>
      <c r="D94" s="21">
        <f t="shared" si="287"/>
        <v>96</v>
      </c>
      <c r="E94" s="21">
        <f t="shared" si="287"/>
        <v>77</v>
      </c>
      <c r="F94" s="1">
        <f t="shared" si="287"/>
        <v>1920</v>
      </c>
      <c r="G94" s="1">
        <f t="shared" si="287"/>
        <v>1540</v>
      </c>
      <c r="H94" s="1">
        <f t="shared" si="287"/>
        <v>2304</v>
      </c>
      <c r="I94" s="1">
        <f t="shared" si="287"/>
        <v>1848</v>
      </c>
      <c r="J94" s="1">
        <f t="shared" si="287"/>
        <v>3025</v>
      </c>
      <c r="K94" s="1">
        <f t="shared" si="287"/>
        <v>2420</v>
      </c>
      <c r="L94" s="76">
        <f t="shared" si="287"/>
        <v>0</v>
      </c>
      <c r="M94" s="26">
        <f t="shared" si="287"/>
        <v>144</v>
      </c>
      <c r="N94" s="26">
        <f t="shared" si="287"/>
        <v>115</v>
      </c>
      <c r="O94" s="69">
        <f t="shared" si="287"/>
        <v>2880</v>
      </c>
      <c r="P94" s="69">
        <f t="shared" si="287"/>
        <v>2300</v>
      </c>
      <c r="Q94" s="69">
        <f t="shared" si="287"/>
        <v>3456</v>
      </c>
      <c r="R94" s="69">
        <f t="shared" si="287"/>
        <v>2760</v>
      </c>
      <c r="S94" s="65">
        <f t="shared" si="287"/>
        <v>4537</v>
      </c>
      <c r="T94" s="65">
        <f t="shared" si="287"/>
        <v>3630</v>
      </c>
      <c r="U94" s="46">
        <f t="shared" si="258"/>
        <v>0.5</v>
      </c>
      <c r="V94" s="45">
        <f t="shared" si="259"/>
        <v>0.25</v>
      </c>
      <c r="W94" s="24">
        <f t="shared" si="260"/>
        <v>7.3437993888947428</v>
      </c>
      <c r="Y94">
        <f t="shared" ref="Y94:Z94" si="288">Y52</f>
        <v>5</v>
      </c>
      <c r="Z94">
        <f t="shared" si="288"/>
        <v>8</v>
      </c>
      <c r="AA94" s="27">
        <f t="shared" si="261"/>
        <v>40</v>
      </c>
      <c r="AF94" s="64" t="str">
        <f t="shared" si="255"/>
        <v>LA GACETA REGIONAL SALAMANCA</v>
      </c>
      <c r="AG94" s="62">
        <f t="shared" si="262"/>
        <v>92</v>
      </c>
      <c r="AH94" s="63">
        <f t="shared" si="263"/>
        <v>137</v>
      </c>
      <c r="AI94" s="73">
        <f t="shared" si="264"/>
        <v>1831</v>
      </c>
      <c r="AJ94" s="74">
        <f t="shared" si="265"/>
        <v>2741</v>
      </c>
      <c r="AK94" s="73">
        <f t="shared" si="266"/>
        <v>2197</v>
      </c>
      <c r="AL94" s="74">
        <f t="shared" si="267"/>
        <v>3289</v>
      </c>
      <c r="AM94" s="73">
        <f t="shared" si="268"/>
        <v>2881</v>
      </c>
      <c r="AN94" s="74">
        <f t="shared" si="269"/>
        <v>4321</v>
      </c>
      <c r="AO94" s="57">
        <f t="shared" si="276"/>
        <v>5</v>
      </c>
      <c r="AP94" s="57">
        <f t="shared" si="270"/>
        <v>8</v>
      </c>
      <c r="AQ94" s="57">
        <f t="shared" si="271"/>
        <v>40</v>
      </c>
      <c r="AR94" s="24">
        <f t="shared" si="272"/>
        <v>7.3437993888947428</v>
      </c>
      <c r="AS94" s="14">
        <f t="shared" si="273"/>
        <v>0.5</v>
      </c>
      <c r="AT94" s="75">
        <f t="shared" si="274"/>
        <v>41.334289813486372</v>
      </c>
    </row>
    <row r="95" spans="1:46" ht="15.75" hidden="1" outlineLevel="2" thickBot="1" x14ac:dyDescent="0.3">
      <c r="A95" s="30" t="str">
        <f t="shared" ref="A95:T95" si="289">A53</f>
        <v>LA OPINIÓN EL CORREO DE ZAMORA</v>
      </c>
      <c r="B95" s="104">
        <f t="shared" si="289"/>
        <v>42300</v>
      </c>
      <c r="C95" s="105">
        <f t="shared" si="289"/>
        <v>4078</v>
      </c>
      <c r="D95" s="21">
        <f t="shared" si="289"/>
        <v>36</v>
      </c>
      <c r="E95" s="21">
        <f t="shared" si="289"/>
        <v>30</v>
      </c>
      <c r="F95" s="1">
        <f t="shared" si="289"/>
        <v>838</v>
      </c>
      <c r="G95" s="1">
        <f t="shared" si="289"/>
        <v>698</v>
      </c>
      <c r="H95" s="1">
        <f t="shared" si="289"/>
        <v>1340</v>
      </c>
      <c r="I95" s="1">
        <f t="shared" si="289"/>
        <v>1117</v>
      </c>
      <c r="J95" s="1">
        <f t="shared" si="289"/>
        <v>1639</v>
      </c>
      <c r="K95" s="1">
        <f t="shared" si="289"/>
        <v>1366</v>
      </c>
      <c r="L95" s="20">
        <f t="shared" si="289"/>
        <v>0</v>
      </c>
      <c r="M95" s="68">
        <f t="shared" si="289"/>
        <v>54</v>
      </c>
      <c r="N95" s="68">
        <f t="shared" si="289"/>
        <v>46</v>
      </c>
      <c r="O95" s="69">
        <f t="shared" si="289"/>
        <v>1257</v>
      </c>
      <c r="P95" s="69">
        <f t="shared" si="289"/>
        <v>1047</v>
      </c>
      <c r="Q95" s="69">
        <f t="shared" si="289"/>
        <v>2010</v>
      </c>
      <c r="R95" s="69">
        <f t="shared" si="289"/>
        <v>1676</v>
      </c>
      <c r="S95" s="69">
        <f t="shared" si="289"/>
        <v>2459</v>
      </c>
      <c r="T95" s="69">
        <f t="shared" si="289"/>
        <v>2049</v>
      </c>
      <c r="U95" s="46">
        <f t="shared" si="258"/>
        <v>0.5</v>
      </c>
      <c r="V95" s="45">
        <f t="shared" si="259"/>
        <v>0.19985358711566614</v>
      </c>
      <c r="W95" s="24">
        <f t="shared" si="260"/>
        <v>10.372731731240805</v>
      </c>
      <c r="Y95">
        <f t="shared" ref="Y95:Z95" si="290">Y53</f>
        <v>5</v>
      </c>
      <c r="Z95">
        <f t="shared" si="290"/>
        <v>10</v>
      </c>
      <c r="AA95" s="27">
        <f t="shared" si="261"/>
        <v>50</v>
      </c>
      <c r="AF95" s="64" t="str">
        <f t="shared" si="255"/>
        <v>LA OPINIÓN EL CORREO DE ZAMORA</v>
      </c>
      <c r="AG95" s="62">
        <f t="shared" si="262"/>
        <v>35</v>
      </c>
      <c r="AH95" s="63">
        <f t="shared" si="263"/>
        <v>53</v>
      </c>
      <c r="AI95" s="73">
        <f t="shared" si="264"/>
        <v>813</v>
      </c>
      <c r="AJ95" s="74">
        <f t="shared" si="265"/>
        <v>1219</v>
      </c>
      <c r="AK95" s="73">
        <f t="shared" si="266"/>
        <v>1300</v>
      </c>
      <c r="AL95" s="74">
        <f t="shared" si="267"/>
        <v>1950</v>
      </c>
      <c r="AM95" s="73">
        <f t="shared" si="268"/>
        <v>1590</v>
      </c>
      <c r="AN95" s="74">
        <f t="shared" si="269"/>
        <v>2385</v>
      </c>
      <c r="AO95" s="57">
        <f t="shared" si="276"/>
        <v>5</v>
      </c>
      <c r="AP95" s="57">
        <f t="shared" si="270"/>
        <v>10</v>
      </c>
      <c r="AQ95" s="57">
        <f t="shared" si="271"/>
        <v>50</v>
      </c>
      <c r="AR95" s="24">
        <f t="shared" si="272"/>
        <v>10.372731731240805</v>
      </c>
      <c r="AS95" s="14">
        <f t="shared" si="273"/>
        <v>0.5</v>
      </c>
      <c r="AT95" s="75">
        <f t="shared" si="274"/>
        <v>37.588652482269502</v>
      </c>
    </row>
    <row r="96" spans="1:46" hidden="1" outlineLevel="2" x14ac:dyDescent="0.25">
      <c r="A96" s="109" t="str">
        <f t="shared" ref="A96:T96" si="291">A54</f>
        <v>SEGRE</v>
      </c>
      <c r="B96" s="104">
        <f t="shared" si="291"/>
        <v>85100</v>
      </c>
      <c r="C96" s="105">
        <f t="shared" si="291"/>
        <v>8427</v>
      </c>
      <c r="D96" s="21">
        <f t="shared" si="291"/>
        <v>93.51</v>
      </c>
      <c r="E96" s="21">
        <f t="shared" si="291"/>
        <v>86.15</v>
      </c>
      <c r="F96" s="1">
        <f t="shared" si="291"/>
        <v>1891.13</v>
      </c>
      <c r="G96" s="1">
        <f t="shared" si="291"/>
        <v>1681</v>
      </c>
      <c r="H96" s="1">
        <f t="shared" si="291"/>
        <v>2731.63</v>
      </c>
      <c r="I96" s="1">
        <f t="shared" si="291"/>
        <v>2521.5</v>
      </c>
      <c r="J96" s="1">
        <f t="shared" si="291"/>
        <v>3362</v>
      </c>
      <c r="K96" s="1">
        <f t="shared" si="291"/>
        <v>3046.3</v>
      </c>
      <c r="L96" s="20">
        <f t="shared" si="291"/>
        <v>0</v>
      </c>
      <c r="M96" s="26">
        <f t="shared" si="291"/>
        <v>116.62</v>
      </c>
      <c r="N96" s="26">
        <f t="shared" si="291"/>
        <v>106.12</v>
      </c>
      <c r="O96" s="65">
        <f t="shared" si="291"/>
        <v>2311.38</v>
      </c>
      <c r="P96" s="65">
        <f t="shared" si="291"/>
        <v>2101.25</v>
      </c>
      <c r="Q96" s="65">
        <f t="shared" si="291"/>
        <v>3362</v>
      </c>
      <c r="R96" s="65">
        <f t="shared" si="291"/>
        <v>3151.88</v>
      </c>
      <c r="S96" s="65">
        <f t="shared" si="291"/>
        <v>4202.5</v>
      </c>
      <c r="T96" s="65">
        <f t="shared" si="291"/>
        <v>3782.25</v>
      </c>
      <c r="U96" s="46">
        <f t="shared" si="258"/>
        <v>0.24158815612382223</v>
      </c>
      <c r="V96" s="45">
        <f t="shared" si="259"/>
        <v>0.1036339165545086</v>
      </c>
      <c r="W96" s="24">
        <f t="shared" si="260"/>
        <v>10.098492939361575</v>
      </c>
      <c r="Y96">
        <f t="shared" ref="Y96:Z96" si="292">Y54</f>
        <v>5</v>
      </c>
      <c r="Z96">
        <f t="shared" si="292"/>
        <v>8</v>
      </c>
      <c r="AA96" s="27">
        <f t="shared" si="261"/>
        <v>40</v>
      </c>
      <c r="AF96" s="64" t="str">
        <f t="shared" si="255"/>
        <v>SEGRE</v>
      </c>
      <c r="AG96" s="62">
        <f t="shared" si="262"/>
        <v>95</v>
      </c>
      <c r="AH96" s="63">
        <f t="shared" si="263"/>
        <v>118</v>
      </c>
      <c r="AI96" s="73">
        <f t="shared" si="264"/>
        <v>1890</v>
      </c>
      <c r="AJ96" s="74">
        <f t="shared" si="265"/>
        <v>2335</v>
      </c>
      <c r="AK96" s="73">
        <f t="shared" si="266"/>
        <v>2779</v>
      </c>
      <c r="AL96" s="74">
        <f t="shared" si="267"/>
        <v>3446</v>
      </c>
      <c r="AM96" s="73">
        <f t="shared" si="268"/>
        <v>3391</v>
      </c>
      <c r="AN96" s="74">
        <f t="shared" si="269"/>
        <v>4225</v>
      </c>
      <c r="AO96" s="57">
        <f t="shared" si="276"/>
        <v>5</v>
      </c>
      <c r="AP96" s="57">
        <f t="shared" si="270"/>
        <v>8</v>
      </c>
      <c r="AQ96" s="57">
        <f t="shared" si="271"/>
        <v>40</v>
      </c>
      <c r="AR96" s="24">
        <f t="shared" si="272"/>
        <v>10.098492939361575</v>
      </c>
      <c r="AS96" s="14">
        <f t="shared" si="273"/>
        <v>0.24158815612382223</v>
      </c>
      <c r="AT96" s="75">
        <f t="shared" si="274"/>
        <v>39.847238542890722</v>
      </c>
    </row>
    <row r="97" spans="1:46" hidden="1" outlineLevel="2" x14ac:dyDescent="0.25">
      <c r="A97" s="32" t="str">
        <f t="shared" ref="A97:T97" si="293">A55</f>
        <v>DIARI DE GIRONA</v>
      </c>
      <c r="B97" s="104">
        <f t="shared" si="293"/>
        <v>29000</v>
      </c>
      <c r="C97" s="105">
        <f t="shared" si="293"/>
        <v>4854</v>
      </c>
      <c r="D97" s="21">
        <f t="shared" si="293"/>
        <v>42</v>
      </c>
      <c r="E97" s="21">
        <f t="shared" si="293"/>
        <v>35</v>
      </c>
      <c r="F97" s="1">
        <f t="shared" si="293"/>
        <v>964</v>
      </c>
      <c r="G97" s="1">
        <f t="shared" si="293"/>
        <v>803</v>
      </c>
      <c r="H97" s="1">
        <f t="shared" si="293"/>
        <v>1542</v>
      </c>
      <c r="I97" s="1">
        <f t="shared" si="293"/>
        <v>1285</v>
      </c>
      <c r="J97" s="1">
        <f t="shared" si="293"/>
        <v>1885</v>
      </c>
      <c r="K97" s="1">
        <f t="shared" si="293"/>
        <v>1571</v>
      </c>
      <c r="L97" s="20">
        <f t="shared" si="293"/>
        <v>0</v>
      </c>
      <c r="M97" s="68">
        <f t="shared" si="293"/>
        <v>63</v>
      </c>
      <c r="N97" s="68">
        <f t="shared" si="293"/>
        <v>52</v>
      </c>
      <c r="O97" s="69">
        <f t="shared" si="293"/>
        <v>1446</v>
      </c>
      <c r="P97" s="69">
        <f t="shared" si="293"/>
        <v>1205</v>
      </c>
      <c r="Q97" s="69">
        <f t="shared" si="293"/>
        <v>2313</v>
      </c>
      <c r="R97" s="69">
        <f t="shared" si="293"/>
        <v>1928</v>
      </c>
      <c r="S97" s="69">
        <f t="shared" si="293"/>
        <v>2828</v>
      </c>
      <c r="T97" s="69">
        <f t="shared" si="293"/>
        <v>2357</v>
      </c>
      <c r="U97" s="46">
        <f t="shared" si="258"/>
        <v>0.5003182686187142</v>
      </c>
      <c r="V97" s="45">
        <f t="shared" si="259"/>
        <v>0.19987269255251428</v>
      </c>
      <c r="W97" s="24">
        <f t="shared" si="260"/>
        <v>5.9744540585084467</v>
      </c>
      <c r="Y97">
        <f t="shared" ref="Y97:Z97" si="294">Y55</f>
        <v>5</v>
      </c>
      <c r="Z97">
        <f t="shared" si="294"/>
        <v>10</v>
      </c>
      <c r="AA97" s="27">
        <f t="shared" si="261"/>
        <v>50</v>
      </c>
      <c r="AF97" s="64" t="str">
        <f t="shared" si="255"/>
        <v>DIARI DE GIRONA</v>
      </c>
      <c r="AG97" s="62">
        <f t="shared" si="262"/>
        <v>41</v>
      </c>
      <c r="AH97" s="63">
        <f t="shared" si="263"/>
        <v>61</v>
      </c>
      <c r="AI97" s="73">
        <f t="shared" si="264"/>
        <v>935</v>
      </c>
      <c r="AJ97" s="74">
        <f t="shared" si="265"/>
        <v>1403</v>
      </c>
      <c r="AK97" s="73">
        <f t="shared" si="266"/>
        <v>1496</v>
      </c>
      <c r="AL97" s="74">
        <f t="shared" si="267"/>
        <v>2244</v>
      </c>
      <c r="AM97" s="73">
        <f t="shared" si="268"/>
        <v>1829</v>
      </c>
      <c r="AN97" s="74">
        <f t="shared" si="269"/>
        <v>2743</v>
      </c>
      <c r="AO97" s="57">
        <f t="shared" si="276"/>
        <v>5</v>
      </c>
      <c r="AP97" s="57">
        <f t="shared" si="270"/>
        <v>10</v>
      </c>
      <c r="AQ97" s="57">
        <f t="shared" si="271"/>
        <v>50</v>
      </c>
      <c r="AR97" s="24">
        <f t="shared" si="272"/>
        <v>5.9744540585084467</v>
      </c>
      <c r="AS97" s="14">
        <f t="shared" si="273"/>
        <v>0.5003182686187142</v>
      </c>
      <c r="AT97" s="75">
        <f t="shared" si="274"/>
        <v>63.068965517241381</v>
      </c>
    </row>
    <row r="98" spans="1:46" hidden="1" outlineLevel="2" x14ac:dyDescent="0.25">
      <c r="A98" s="32" t="str">
        <f t="shared" ref="A98:T98" si="295">A56</f>
        <v>REGIÓ 7</v>
      </c>
      <c r="B98" s="104">
        <f t="shared" si="295"/>
        <v>25500</v>
      </c>
      <c r="C98" s="105">
        <f t="shared" si="295"/>
        <v>5114</v>
      </c>
      <c r="D98" s="70">
        <f t="shared" si="295"/>
        <v>31</v>
      </c>
      <c r="E98" s="21">
        <f t="shared" si="295"/>
        <v>26</v>
      </c>
      <c r="F98" s="71">
        <f t="shared" si="295"/>
        <v>718</v>
      </c>
      <c r="G98" s="1">
        <f t="shared" si="295"/>
        <v>598</v>
      </c>
      <c r="H98" s="71">
        <f t="shared" si="295"/>
        <v>1148</v>
      </c>
      <c r="I98" s="1">
        <f t="shared" si="295"/>
        <v>957</v>
      </c>
      <c r="J98" s="71">
        <f t="shared" si="295"/>
        <v>1404</v>
      </c>
      <c r="K98" s="1">
        <f t="shared" si="295"/>
        <v>1170</v>
      </c>
      <c r="L98" s="20">
        <f t="shared" si="295"/>
        <v>0</v>
      </c>
      <c r="M98" s="66">
        <f t="shared" si="295"/>
        <v>47</v>
      </c>
      <c r="N98" s="68">
        <f t="shared" si="295"/>
        <v>39</v>
      </c>
      <c r="O98" s="67">
        <f t="shared" si="295"/>
        <v>1077</v>
      </c>
      <c r="P98" s="69">
        <f t="shared" si="295"/>
        <v>897</v>
      </c>
      <c r="Q98" s="67">
        <f t="shared" si="295"/>
        <v>1722</v>
      </c>
      <c r="R98" s="69">
        <f t="shared" si="295"/>
        <v>1436</v>
      </c>
      <c r="S98" s="67">
        <f t="shared" si="295"/>
        <v>2106</v>
      </c>
      <c r="T98" s="69">
        <f t="shared" si="295"/>
        <v>1755</v>
      </c>
      <c r="U98" s="46">
        <f t="shared" si="258"/>
        <v>0.5</v>
      </c>
      <c r="V98" s="45">
        <f t="shared" si="259"/>
        <v>0.19999999999999996</v>
      </c>
      <c r="W98" s="24">
        <f t="shared" si="260"/>
        <v>4.986312084473993</v>
      </c>
      <c r="Y98">
        <f t="shared" ref="Y98:Z98" si="296">Y56</f>
        <v>5</v>
      </c>
      <c r="Z98">
        <f t="shared" si="296"/>
        <v>10</v>
      </c>
      <c r="AA98" s="27">
        <f t="shared" si="261"/>
        <v>50</v>
      </c>
      <c r="AF98" s="64" t="str">
        <f t="shared" si="255"/>
        <v>REGIÓ 7</v>
      </c>
      <c r="AG98" s="62">
        <f t="shared" si="262"/>
        <v>30</v>
      </c>
      <c r="AH98" s="63">
        <f t="shared" si="263"/>
        <v>46</v>
      </c>
      <c r="AI98" s="73">
        <f t="shared" si="264"/>
        <v>696</v>
      </c>
      <c r="AJ98" s="74">
        <f t="shared" si="265"/>
        <v>1044</v>
      </c>
      <c r="AK98" s="73">
        <f t="shared" si="266"/>
        <v>1114</v>
      </c>
      <c r="AL98" s="74">
        <f t="shared" si="267"/>
        <v>1671</v>
      </c>
      <c r="AM98" s="73">
        <f t="shared" si="268"/>
        <v>1362</v>
      </c>
      <c r="AN98" s="74">
        <f t="shared" si="269"/>
        <v>2043</v>
      </c>
      <c r="AO98" s="57">
        <f t="shared" si="276"/>
        <v>5</v>
      </c>
      <c r="AP98" s="57">
        <f t="shared" si="270"/>
        <v>10</v>
      </c>
      <c r="AQ98" s="57">
        <f t="shared" si="271"/>
        <v>50</v>
      </c>
      <c r="AR98" s="24">
        <f t="shared" si="272"/>
        <v>4.986312084473993</v>
      </c>
      <c r="AS98" s="14">
        <f t="shared" si="273"/>
        <v>0.5</v>
      </c>
      <c r="AT98" s="75">
        <f t="shared" si="274"/>
        <v>53.411764705882355</v>
      </c>
    </row>
    <row r="99" spans="1:46" ht="15.75" hidden="1" outlineLevel="2" thickBot="1" x14ac:dyDescent="0.3">
      <c r="A99" s="32" t="str">
        <f t="shared" ref="A99:T99" si="297">A57</f>
        <v>LA OPINIÓN DE MURCIA</v>
      </c>
      <c r="B99" s="104">
        <f t="shared" si="297"/>
        <v>57300</v>
      </c>
      <c r="C99" s="105">
        <f t="shared" si="297"/>
        <v>4298</v>
      </c>
      <c r="D99" s="21">
        <f t="shared" si="297"/>
        <v>25</v>
      </c>
      <c r="E99" s="21">
        <f t="shared" si="297"/>
        <v>21</v>
      </c>
      <c r="F99" s="1">
        <f t="shared" si="297"/>
        <v>569</v>
      </c>
      <c r="G99" s="1">
        <f t="shared" si="297"/>
        <v>474</v>
      </c>
      <c r="H99" s="1">
        <f t="shared" si="297"/>
        <v>910</v>
      </c>
      <c r="I99" s="1">
        <f t="shared" si="297"/>
        <v>758</v>
      </c>
      <c r="J99" s="1">
        <f t="shared" si="297"/>
        <v>1112</v>
      </c>
      <c r="K99" s="1">
        <f t="shared" si="297"/>
        <v>927</v>
      </c>
      <c r="L99" s="20">
        <f t="shared" si="297"/>
        <v>0</v>
      </c>
      <c r="M99" s="68">
        <f t="shared" si="297"/>
        <v>38</v>
      </c>
      <c r="N99" s="68">
        <f t="shared" si="297"/>
        <v>31</v>
      </c>
      <c r="O99" s="69">
        <f t="shared" si="297"/>
        <v>854</v>
      </c>
      <c r="P99" s="69">
        <f t="shared" si="297"/>
        <v>711</v>
      </c>
      <c r="Q99" s="69">
        <f t="shared" si="297"/>
        <v>1365</v>
      </c>
      <c r="R99" s="69">
        <f t="shared" si="297"/>
        <v>1137</v>
      </c>
      <c r="S99" s="69">
        <f t="shared" si="297"/>
        <v>1668</v>
      </c>
      <c r="T99" s="69">
        <f t="shared" si="297"/>
        <v>1391</v>
      </c>
      <c r="U99" s="46">
        <f t="shared" si="258"/>
        <v>0.50053937432578199</v>
      </c>
      <c r="V99" s="45">
        <f t="shared" si="259"/>
        <v>0.19956850053937436</v>
      </c>
      <c r="W99" s="24">
        <f t="shared" si="260"/>
        <v>13.331782224290368</v>
      </c>
      <c r="Y99">
        <f t="shared" ref="Y99:Z99" si="298">Y57</f>
        <v>5</v>
      </c>
      <c r="Z99">
        <f t="shared" si="298"/>
        <v>10</v>
      </c>
      <c r="AA99" s="27">
        <f t="shared" si="261"/>
        <v>50</v>
      </c>
      <c r="AF99" s="64" t="str">
        <f t="shared" si="255"/>
        <v>LA OPINIÓN DE MURCIA</v>
      </c>
      <c r="AG99" s="62">
        <f t="shared" si="262"/>
        <v>24</v>
      </c>
      <c r="AH99" s="63">
        <f t="shared" si="263"/>
        <v>37</v>
      </c>
      <c r="AI99" s="73">
        <f t="shared" si="264"/>
        <v>552</v>
      </c>
      <c r="AJ99" s="74">
        <f t="shared" si="265"/>
        <v>828</v>
      </c>
      <c r="AK99" s="73">
        <f t="shared" si="266"/>
        <v>883</v>
      </c>
      <c r="AL99" s="74">
        <f t="shared" si="267"/>
        <v>1324</v>
      </c>
      <c r="AM99" s="73">
        <f t="shared" si="268"/>
        <v>1079</v>
      </c>
      <c r="AN99" s="74">
        <f t="shared" si="269"/>
        <v>1619</v>
      </c>
      <c r="AO99" s="57">
        <f t="shared" si="276"/>
        <v>5</v>
      </c>
      <c r="AP99" s="57">
        <f t="shared" si="270"/>
        <v>10</v>
      </c>
      <c r="AQ99" s="57">
        <f t="shared" si="271"/>
        <v>50</v>
      </c>
      <c r="AR99" s="24">
        <f t="shared" si="272"/>
        <v>13.331782224290368</v>
      </c>
      <c r="AS99" s="14">
        <f t="shared" si="273"/>
        <v>0.50053937432578199</v>
      </c>
      <c r="AT99" s="75">
        <f t="shared" si="274"/>
        <v>18.830715532286213</v>
      </c>
    </row>
    <row r="100" spans="1:46" hidden="1" outlineLevel="2" x14ac:dyDescent="0.25">
      <c r="A100" s="29" t="str">
        <f t="shared" ref="A100:T100" si="299">A58</f>
        <v>FARO DE VIGO</v>
      </c>
      <c r="B100" s="104">
        <f t="shared" si="299"/>
        <v>237700</v>
      </c>
      <c r="C100" s="105">
        <f t="shared" si="299"/>
        <v>24599</v>
      </c>
      <c r="D100" s="21">
        <f t="shared" si="299"/>
        <v>95</v>
      </c>
      <c r="E100" s="21">
        <f t="shared" si="299"/>
        <v>80</v>
      </c>
      <c r="F100" s="1">
        <f t="shared" si="299"/>
        <v>2205</v>
      </c>
      <c r="G100" s="1">
        <f t="shared" si="299"/>
        <v>1840</v>
      </c>
      <c r="H100" s="1">
        <f t="shared" si="299"/>
        <v>3535</v>
      </c>
      <c r="I100" s="1">
        <f t="shared" si="299"/>
        <v>2945</v>
      </c>
      <c r="J100" s="1">
        <f t="shared" si="299"/>
        <v>4320</v>
      </c>
      <c r="K100" s="1">
        <f t="shared" si="299"/>
        <v>3600</v>
      </c>
      <c r="L100" s="20">
        <f t="shared" si="299"/>
        <v>0</v>
      </c>
      <c r="M100" s="68">
        <f t="shared" si="299"/>
        <v>145</v>
      </c>
      <c r="N100" s="68">
        <f t="shared" si="299"/>
        <v>120</v>
      </c>
      <c r="O100" s="69">
        <f t="shared" si="299"/>
        <v>3310</v>
      </c>
      <c r="P100" s="69">
        <f t="shared" si="299"/>
        <v>2760</v>
      </c>
      <c r="Q100" s="69">
        <f t="shared" si="299"/>
        <v>5300</v>
      </c>
      <c r="R100" s="69">
        <f t="shared" si="299"/>
        <v>4515</v>
      </c>
      <c r="S100" s="69">
        <f t="shared" si="299"/>
        <v>6480</v>
      </c>
      <c r="T100" s="69">
        <f t="shared" si="299"/>
        <v>5400</v>
      </c>
      <c r="U100" s="46">
        <f t="shared" si="258"/>
        <v>0.5</v>
      </c>
      <c r="V100" s="45">
        <f t="shared" si="259"/>
        <v>0.19999999999999996</v>
      </c>
      <c r="W100" s="24">
        <f t="shared" si="260"/>
        <v>9.6629944306679132</v>
      </c>
      <c r="Y100">
        <f t="shared" ref="Y100:Z100" si="300">Y58</f>
        <v>5</v>
      </c>
      <c r="Z100">
        <f t="shared" si="300"/>
        <v>10</v>
      </c>
      <c r="AA100" s="27">
        <f t="shared" si="261"/>
        <v>50</v>
      </c>
      <c r="AF100" s="64" t="str">
        <f t="shared" si="255"/>
        <v>FARO DE VIGO</v>
      </c>
      <c r="AG100" s="62">
        <f t="shared" si="262"/>
        <v>93</v>
      </c>
      <c r="AH100" s="63">
        <f t="shared" si="263"/>
        <v>140</v>
      </c>
      <c r="AI100" s="73">
        <f t="shared" si="264"/>
        <v>2140</v>
      </c>
      <c r="AJ100" s="74">
        <f t="shared" si="265"/>
        <v>3212</v>
      </c>
      <c r="AK100" s="73">
        <f t="shared" si="266"/>
        <v>3429</v>
      </c>
      <c r="AL100" s="74">
        <f t="shared" si="267"/>
        <v>5193</v>
      </c>
      <c r="AM100" s="73">
        <f t="shared" si="268"/>
        <v>4190</v>
      </c>
      <c r="AN100" s="74">
        <f t="shared" si="269"/>
        <v>6286</v>
      </c>
      <c r="AO100" s="57">
        <f t="shared" si="276"/>
        <v>5</v>
      </c>
      <c r="AP100" s="57">
        <f t="shared" si="270"/>
        <v>10</v>
      </c>
      <c r="AQ100" s="57">
        <f t="shared" si="271"/>
        <v>50</v>
      </c>
      <c r="AR100" s="24">
        <f t="shared" si="272"/>
        <v>9.6629944306679132</v>
      </c>
      <c r="AS100" s="14">
        <f t="shared" si="273"/>
        <v>0.5</v>
      </c>
      <c r="AT100" s="75">
        <f t="shared" si="274"/>
        <v>17.627261253681109</v>
      </c>
    </row>
    <row r="101" spans="1:46" ht="15.75" hidden="1" outlineLevel="2" thickBot="1" x14ac:dyDescent="0.3">
      <c r="A101" s="31" t="str">
        <f t="shared" ref="A101:T101" si="301">A59</f>
        <v>LA OPINIÓN DE CORUÑA</v>
      </c>
      <c r="B101" s="104">
        <f t="shared" si="301"/>
        <v>32900</v>
      </c>
      <c r="C101" s="105">
        <f t="shared" si="301"/>
        <v>3899</v>
      </c>
      <c r="D101" s="21">
        <f t="shared" si="301"/>
        <v>26</v>
      </c>
      <c r="E101" s="21">
        <f t="shared" si="301"/>
        <v>22</v>
      </c>
      <c r="F101" s="1">
        <f t="shared" si="301"/>
        <v>604</v>
      </c>
      <c r="G101" s="1">
        <f t="shared" si="301"/>
        <v>503</v>
      </c>
      <c r="H101" s="1">
        <f t="shared" si="301"/>
        <v>966</v>
      </c>
      <c r="I101" s="1">
        <f t="shared" si="301"/>
        <v>805</v>
      </c>
      <c r="J101" s="1">
        <f t="shared" si="301"/>
        <v>1181</v>
      </c>
      <c r="K101" s="1">
        <f t="shared" si="301"/>
        <v>984</v>
      </c>
      <c r="L101" s="20">
        <f t="shared" si="301"/>
        <v>0</v>
      </c>
      <c r="M101" s="68">
        <f t="shared" si="301"/>
        <v>39</v>
      </c>
      <c r="N101" s="68">
        <f t="shared" si="301"/>
        <v>33</v>
      </c>
      <c r="O101" s="69">
        <f t="shared" si="301"/>
        <v>906</v>
      </c>
      <c r="P101" s="69">
        <f t="shared" si="301"/>
        <v>755</v>
      </c>
      <c r="Q101" s="69">
        <f t="shared" si="301"/>
        <v>1449</v>
      </c>
      <c r="R101" s="69">
        <f t="shared" si="301"/>
        <v>1208</v>
      </c>
      <c r="S101" s="69">
        <f t="shared" si="301"/>
        <v>1772</v>
      </c>
      <c r="T101" s="69">
        <f t="shared" si="301"/>
        <v>1476</v>
      </c>
      <c r="U101" s="46">
        <f t="shared" si="258"/>
        <v>0.5</v>
      </c>
      <c r="V101" s="45">
        <f t="shared" si="259"/>
        <v>0.20020325203252032</v>
      </c>
      <c r="W101" s="24">
        <f t="shared" si="260"/>
        <v>8.4380610412926398</v>
      </c>
      <c r="Y101">
        <f t="shared" ref="Y101:Z101" si="302">Y59</f>
        <v>5</v>
      </c>
      <c r="Z101">
        <f t="shared" si="302"/>
        <v>10</v>
      </c>
      <c r="AA101" s="27">
        <f t="shared" si="261"/>
        <v>50</v>
      </c>
      <c r="AF101" s="64" t="str">
        <f t="shared" si="255"/>
        <v>LA OPINIÓN DE CORUÑA</v>
      </c>
      <c r="AG101" s="62">
        <f t="shared" si="262"/>
        <v>25</v>
      </c>
      <c r="AH101" s="63">
        <f t="shared" si="263"/>
        <v>38</v>
      </c>
      <c r="AI101" s="73">
        <f t="shared" si="264"/>
        <v>586</v>
      </c>
      <c r="AJ101" s="74">
        <f t="shared" si="265"/>
        <v>879</v>
      </c>
      <c r="AK101" s="73">
        <f t="shared" si="266"/>
        <v>937</v>
      </c>
      <c r="AL101" s="74">
        <f t="shared" si="267"/>
        <v>1406</v>
      </c>
      <c r="AM101" s="73">
        <f t="shared" si="268"/>
        <v>1146</v>
      </c>
      <c r="AN101" s="74">
        <f t="shared" si="269"/>
        <v>1719</v>
      </c>
      <c r="AO101" s="57">
        <f t="shared" si="276"/>
        <v>5</v>
      </c>
      <c r="AP101" s="57">
        <f t="shared" si="270"/>
        <v>10</v>
      </c>
      <c r="AQ101" s="57">
        <f t="shared" si="271"/>
        <v>50</v>
      </c>
      <c r="AR101" s="24">
        <f t="shared" si="272"/>
        <v>8.4380610412926398</v>
      </c>
      <c r="AS101" s="14">
        <f t="shared" si="273"/>
        <v>0.5</v>
      </c>
      <c r="AT101" s="75">
        <f t="shared" si="274"/>
        <v>34.832826747720361</v>
      </c>
    </row>
    <row r="102" spans="1:46" hidden="1" outlineLevel="2" x14ac:dyDescent="0.25">
      <c r="A102" s="29" t="str">
        <f t="shared" ref="A102:T102" si="303">A60</f>
        <v>LEVANTE / EMV</v>
      </c>
      <c r="B102" s="104">
        <f t="shared" si="303"/>
        <v>215400</v>
      </c>
      <c r="C102" s="105">
        <f t="shared" si="303"/>
        <v>17993</v>
      </c>
      <c r="D102" s="21">
        <f t="shared" si="303"/>
        <v>89</v>
      </c>
      <c r="E102" s="21">
        <f t="shared" si="303"/>
        <v>74</v>
      </c>
      <c r="F102" s="1">
        <f t="shared" si="303"/>
        <v>2042</v>
      </c>
      <c r="G102" s="1">
        <f t="shared" si="303"/>
        <v>1702</v>
      </c>
      <c r="H102" s="1">
        <f t="shared" si="303"/>
        <v>3268</v>
      </c>
      <c r="I102" s="1">
        <f t="shared" si="303"/>
        <v>2723</v>
      </c>
      <c r="J102" s="1">
        <f t="shared" si="303"/>
        <v>3996</v>
      </c>
      <c r="K102" s="1">
        <f t="shared" si="303"/>
        <v>3330</v>
      </c>
      <c r="L102" s="20">
        <f t="shared" si="303"/>
        <v>0</v>
      </c>
      <c r="M102" s="68">
        <f t="shared" si="303"/>
        <v>134</v>
      </c>
      <c r="N102" s="68">
        <f t="shared" si="303"/>
        <v>111</v>
      </c>
      <c r="O102" s="69">
        <f t="shared" si="303"/>
        <v>3063</v>
      </c>
      <c r="P102" s="69">
        <f t="shared" si="303"/>
        <v>2553</v>
      </c>
      <c r="Q102" s="69">
        <f t="shared" si="303"/>
        <v>4902</v>
      </c>
      <c r="R102" s="69">
        <f t="shared" si="303"/>
        <v>4085</v>
      </c>
      <c r="S102" s="69">
        <f t="shared" si="303"/>
        <v>5994</v>
      </c>
      <c r="T102" s="69">
        <f t="shared" si="303"/>
        <v>4995</v>
      </c>
      <c r="U102" s="46">
        <f t="shared" si="258"/>
        <v>0.5</v>
      </c>
      <c r="V102" s="45">
        <f t="shared" si="259"/>
        <v>0.19999999999999996</v>
      </c>
      <c r="W102" s="24">
        <f t="shared" si="260"/>
        <v>11.971322180848107</v>
      </c>
      <c r="Y102">
        <f t="shared" ref="Y102:Z102" si="304">Y60</f>
        <v>5</v>
      </c>
      <c r="Z102">
        <f t="shared" si="304"/>
        <v>10</v>
      </c>
      <c r="AA102" s="27">
        <f t="shared" si="261"/>
        <v>50</v>
      </c>
      <c r="AF102" s="64" t="str">
        <f t="shared" si="255"/>
        <v>LEVANTE / EMV</v>
      </c>
      <c r="AG102" s="62">
        <f t="shared" si="262"/>
        <v>86</v>
      </c>
      <c r="AH102" s="63">
        <f t="shared" si="263"/>
        <v>130</v>
      </c>
      <c r="AI102" s="73">
        <f t="shared" si="264"/>
        <v>1981</v>
      </c>
      <c r="AJ102" s="74">
        <f t="shared" si="265"/>
        <v>2971</v>
      </c>
      <c r="AK102" s="73">
        <f t="shared" si="266"/>
        <v>3170</v>
      </c>
      <c r="AL102" s="74">
        <f t="shared" si="267"/>
        <v>4755</v>
      </c>
      <c r="AM102" s="73">
        <f t="shared" si="268"/>
        <v>3876</v>
      </c>
      <c r="AN102" s="74">
        <f t="shared" si="269"/>
        <v>5814</v>
      </c>
      <c r="AO102" s="57">
        <f t="shared" si="276"/>
        <v>5</v>
      </c>
      <c r="AP102" s="57">
        <f t="shared" si="270"/>
        <v>10</v>
      </c>
      <c r="AQ102" s="57">
        <f t="shared" si="271"/>
        <v>50</v>
      </c>
      <c r="AR102" s="24">
        <f t="shared" si="272"/>
        <v>11.971322180848107</v>
      </c>
      <c r="AS102" s="14">
        <f t="shared" si="273"/>
        <v>0.5</v>
      </c>
      <c r="AT102" s="75">
        <f t="shared" si="274"/>
        <v>17.994428969359333</v>
      </c>
    </row>
    <row r="103" spans="1:46" hidden="1" outlineLevel="2" x14ac:dyDescent="0.25">
      <c r="A103" s="30" t="str">
        <f t="shared" ref="A103:T103" si="305">A61</f>
        <v>INFORMACIÓN</v>
      </c>
      <c r="B103" s="104">
        <f t="shared" si="305"/>
        <v>174200</v>
      </c>
      <c r="C103" s="105">
        <f t="shared" si="305"/>
        <v>14084</v>
      </c>
      <c r="D103" s="21">
        <f t="shared" si="305"/>
        <v>66</v>
      </c>
      <c r="E103" s="21">
        <f t="shared" si="305"/>
        <v>55</v>
      </c>
      <c r="F103" s="1">
        <f t="shared" si="305"/>
        <v>1524</v>
      </c>
      <c r="G103" s="1">
        <f t="shared" si="305"/>
        <v>1270</v>
      </c>
      <c r="H103" s="1">
        <f t="shared" si="305"/>
        <v>2438</v>
      </c>
      <c r="I103" s="1">
        <f t="shared" si="305"/>
        <v>2032</v>
      </c>
      <c r="J103" s="1">
        <f t="shared" si="305"/>
        <v>2982</v>
      </c>
      <c r="K103" s="1">
        <f t="shared" si="305"/>
        <v>2485</v>
      </c>
      <c r="L103" s="20">
        <f t="shared" si="305"/>
        <v>0</v>
      </c>
      <c r="M103" s="68">
        <f t="shared" si="305"/>
        <v>99</v>
      </c>
      <c r="N103" s="68">
        <f t="shared" si="305"/>
        <v>83</v>
      </c>
      <c r="O103" s="69">
        <f t="shared" si="305"/>
        <v>2286</v>
      </c>
      <c r="P103" s="69">
        <f t="shared" si="305"/>
        <v>1905</v>
      </c>
      <c r="Q103" s="69">
        <f t="shared" si="305"/>
        <v>3657</v>
      </c>
      <c r="R103" s="69">
        <f t="shared" si="305"/>
        <v>3048</v>
      </c>
      <c r="S103" s="69">
        <f t="shared" si="305"/>
        <v>4473</v>
      </c>
      <c r="T103" s="69">
        <f t="shared" si="305"/>
        <v>3728</v>
      </c>
      <c r="U103" s="46">
        <f t="shared" si="258"/>
        <v>0.50020120724346073</v>
      </c>
      <c r="V103" s="45">
        <f t="shared" si="259"/>
        <v>0.19999999999999996</v>
      </c>
      <c r="W103" s="24">
        <f t="shared" si="260"/>
        <v>12.368645271229765</v>
      </c>
      <c r="Y103">
        <f t="shared" ref="Y103:Z103" si="306">Y61</f>
        <v>5</v>
      </c>
      <c r="Z103">
        <f t="shared" si="306"/>
        <v>10</v>
      </c>
      <c r="AA103" s="27">
        <f t="shared" si="261"/>
        <v>50</v>
      </c>
      <c r="AF103" s="64" t="str">
        <f t="shared" si="255"/>
        <v>INFORMACIÓN</v>
      </c>
      <c r="AG103" s="62">
        <f t="shared" si="262"/>
        <v>64</v>
      </c>
      <c r="AH103" s="63">
        <f t="shared" si="263"/>
        <v>96</v>
      </c>
      <c r="AI103" s="73">
        <f t="shared" si="264"/>
        <v>1478</v>
      </c>
      <c r="AJ103" s="74">
        <f t="shared" si="265"/>
        <v>2217</v>
      </c>
      <c r="AK103" s="73">
        <f t="shared" si="266"/>
        <v>2365</v>
      </c>
      <c r="AL103" s="74">
        <f t="shared" si="267"/>
        <v>3548</v>
      </c>
      <c r="AM103" s="73">
        <f t="shared" si="268"/>
        <v>2893</v>
      </c>
      <c r="AN103" s="74">
        <f t="shared" si="269"/>
        <v>4339</v>
      </c>
      <c r="AO103" s="57">
        <f t="shared" si="276"/>
        <v>5</v>
      </c>
      <c r="AP103" s="57">
        <f t="shared" si="270"/>
        <v>10</v>
      </c>
      <c r="AQ103" s="57">
        <f t="shared" si="271"/>
        <v>50</v>
      </c>
      <c r="AR103" s="24">
        <f t="shared" si="272"/>
        <v>12.368645271229765</v>
      </c>
      <c r="AS103" s="14">
        <f t="shared" si="273"/>
        <v>0.50020120724346073</v>
      </c>
      <c r="AT103" s="75">
        <f t="shared" si="274"/>
        <v>16.607347876004592</v>
      </c>
    </row>
    <row r="104" spans="1:46" ht="15.75" hidden="1" outlineLevel="2" thickBot="1" x14ac:dyDescent="0.3">
      <c r="A104" s="55" t="str">
        <f t="shared" ref="A104:L104" si="307">A62</f>
        <v>SD SUPERDEPORTE</v>
      </c>
      <c r="B104" s="104">
        <f t="shared" si="307"/>
        <v>54400</v>
      </c>
      <c r="C104" s="105">
        <f t="shared" si="307"/>
        <v>4913</v>
      </c>
      <c r="D104" s="21">
        <f t="shared" si="307"/>
        <v>36</v>
      </c>
      <c r="E104" s="21">
        <f t="shared" si="307"/>
        <v>30</v>
      </c>
      <c r="F104" s="1">
        <f t="shared" si="307"/>
        <v>818</v>
      </c>
      <c r="G104" s="1">
        <f t="shared" si="307"/>
        <v>682</v>
      </c>
      <c r="H104" s="1">
        <f t="shared" si="307"/>
        <v>1309</v>
      </c>
      <c r="I104" s="1">
        <f t="shared" si="307"/>
        <v>1091</v>
      </c>
      <c r="J104" s="1">
        <f t="shared" si="307"/>
        <v>1600</v>
      </c>
      <c r="K104" s="1">
        <f t="shared" si="307"/>
        <v>1330</v>
      </c>
      <c r="L104" s="20">
        <f t="shared" si="307"/>
        <v>0</v>
      </c>
      <c r="M104" s="68">
        <f>ROUND(D104*1.3,0)</f>
        <v>47</v>
      </c>
      <c r="N104" s="68">
        <f t="shared" ref="N104" si="308">ROUND(E104*1.3,0)</f>
        <v>39</v>
      </c>
      <c r="O104" s="69">
        <f t="shared" ref="O104" si="309">ROUND(F104*1.3,0)</f>
        <v>1063</v>
      </c>
      <c r="P104" s="69">
        <f t="shared" ref="P104" si="310">ROUND(G104*1.3,0)</f>
        <v>887</v>
      </c>
      <c r="Q104" s="69">
        <f t="shared" ref="Q104" si="311">ROUND(H104*1.3,0)</f>
        <v>1702</v>
      </c>
      <c r="R104" s="69">
        <f t="shared" ref="R104" si="312">ROUND(I104*1.3,0)</f>
        <v>1418</v>
      </c>
      <c r="S104" s="69">
        <f t="shared" ref="S104" si="313">ROUND(J104*1.3,0)</f>
        <v>2080</v>
      </c>
      <c r="T104" s="69">
        <f t="shared" ref="T104" si="314">ROUND(K104*1.3,0)</f>
        <v>1729</v>
      </c>
      <c r="U104" s="46">
        <f t="shared" si="258"/>
        <v>0.30000000000000004</v>
      </c>
      <c r="V104" s="45">
        <f t="shared" si="259"/>
        <v>0.20300751879699241</v>
      </c>
      <c r="W104" s="24">
        <f t="shared" si="260"/>
        <v>11.072664359861591</v>
      </c>
      <c r="Y104">
        <f t="shared" ref="Y104:Z104" si="315">Y62</f>
        <v>5</v>
      </c>
      <c r="Z104">
        <f t="shared" si="315"/>
        <v>10</v>
      </c>
      <c r="AA104" s="27">
        <f t="shared" si="261"/>
        <v>50</v>
      </c>
      <c r="AF104" s="64" t="str">
        <f t="shared" si="255"/>
        <v>SD SUPERDEPORTE</v>
      </c>
      <c r="AG104" s="62">
        <f t="shared" si="262"/>
        <v>35</v>
      </c>
      <c r="AH104" s="63">
        <f t="shared" si="263"/>
        <v>46</v>
      </c>
      <c r="AI104" s="73">
        <f t="shared" si="264"/>
        <v>794</v>
      </c>
      <c r="AJ104" s="74">
        <f t="shared" si="265"/>
        <v>1032</v>
      </c>
      <c r="AK104" s="73">
        <f t="shared" si="266"/>
        <v>1270</v>
      </c>
      <c r="AL104" s="74">
        <f t="shared" si="267"/>
        <v>1651</v>
      </c>
      <c r="AM104" s="73">
        <f t="shared" si="268"/>
        <v>1550</v>
      </c>
      <c r="AN104" s="74">
        <f t="shared" si="269"/>
        <v>2015</v>
      </c>
      <c r="AO104" s="57">
        <f t="shared" si="276"/>
        <v>5</v>
      </c>
      <c r="AP104" s="57">
        <f t="shared" si="270"/>
        <v>10</v>
      </c>
      <c r="AQ104" s="57">
        <f t="shared" si="271"/>
        <v>50</v>
      </c>
      <c r="AR104" s="24">
        <f t="shared" si="272"/>
        <v>11.072664359861591</v>
      </c>
      <c r="AS104" s="14">
        <f t="shared" si="273"/>
        <v>0.30000000000000004</v>
      </c>
      <c r="AT104" s="75">
        <f t="shared" si="274"/>
        <v>28.492647058823529</v>
      </c>
    </row>
    <row r="105" spans="1:46" hidden="1" outlineLevel="1" x14ac:dyDescent="0.25">
      <c r="C105" s="1"/>
      <c r="U105" s="46"/>
      <c r="V105" s="45"/>
      <c r="AF105" s="64"/>
      <c r="AG105" s="62"/>
      <c r="AH105" s="63"/>
      <c r="AI105" s="73"/>
      <c r="AJ105" s="74"/>
      <c r="AK105" s="73"/>
      <c r="AL105" s="74"/>
      <c r="AM105" s="73"/>
      <c r="AN105" s="74"/>
    </row>
    <row r="106" spans="1:46" hidden="1" outlineLevel="1" x14ac:dyDescent="0.25">
      <c r="A106" s="20"/>
      <c r="C106" s="1"/>
      <c r="U106" s="46"/>
      <c r="V106" s="45"/>
      <c r="AF106" s="64"/>
      <c r="AG106" s="62"/>
      <c r="AH106" s="63"/>
      <c r="AI106" s="73"/>
      <c r="AJ106" s="74"/>
      <c r="AK106" s="73"/>
      <c r="AL106" s="74"/>
      <c r="AM106" s="73"/>
      <c r="AN106" s="74"/>
    </row>
    <row r="107" spans="1:46" ht="15.75" hidden="1" outlineLevel="2" thickBot="1" x14ac:dyDescent="0.3">
      <c r="A107" s="33" t="str">
        <f>+A65</f>
        <v>ANDALUCÍA (1)</v>
      </c>
      <c r="B107" s="102"/>
      <c r="C107" s="103"/>
      <c r="D107" s="1"/>
      <c r="E107" s="1"/>
      <c r="F107" s="1"/>
      <c r="G107" s="1"/>
      <c r="H107" s="1"/>
      <c r="I107" s="1"/>
      <c r="J107" s="1"/>
      <c r="K107" s="1"/>
      <c r="L107" s="20"/>
      <c r="M107" s="26"/>
      <c r="N107" s="26"/>
      <c r="O107" s="65"/>
      <c r="P107" s="65"/>
      <c r="Q107" s="65"/>
      <c r="R107" s="65"/>
      <c r="S107" s="65"/>
      <c r="T107" s="65"/>
      <c r="U107" s="46"/>
      <c r="V107" s="45"/>
      <c r="W107" s="24"/>
      <c r="AF107" s="64" t="str">
        <f t="shared" ref="AF107:AF124" si="316">AF65</f>
        <v>ANDALUCÍA (1)</v>
      </c>
      <c r="AG107" s="62"/>
      <c r="AH107" s="63"/>
      <c r="AI107" s="73"/>
      <c r="AJ107" s="74"/>
      <c r="AK107" s="73"/>
      <c r="AL107" s="74"/>
      <c r="AM107" s="73"/>
      <c r="AN107" s="74"/>
      <c r="AR107" s="24">
        <f t="shared" ref="AR107:AR124" si="317">W107</f>
        <v>0</v>
      </c>
      <c r="AS107" s="14">
        <f t="shared" ref="AS107:AS124" si="318">U107</f>
        <v>0</v>
      </c>
      <c r="AT107" s="75" t="e">
        <f t="shared" ref="AT107:AT124" si="319">AM107/B107*1000</f>
        <v>#DIV/0!</v>
      </c>
    </row>
    <row r="108" spans="1:46" ht="15.75" hidden="1" outlineLevel="2" thickBot="1" x14ac:dyDescent="0.3">
      <c r="A108" s="34" t="str">
        <f t="shared" ref="A108:A124" si="320">+A66</f>
        <v>ASTURIAS (1)</v>
      </c>
      <c r="B108" s="104">
        <f>SUMPRODUCT(B88)</f>
        <v>288000</v>
      </c>
      <c r="C108" s="105">
        <f>SUMPRODUCT(C88)</f>
        <v>36404</v>
      </c>
      <c r="D108" s="21">
        <f>ROUND(D88,0)</f>
        <v>92</v>
      </c>
      <c r="E108" s="21">
        <f t="shared" ref="E108:K108" si="321">ROUND(E88,0)</f>
        <v>77</v>
      </c>
      <c r="F108" s="1">
        <f t="shared" si="321"/>
        <v>2125</v>
      </c>
      <c r="G108" s="1">
        <f t="shared" si="321"/>
        <v>1771</v>
      </c>
      <c r="H108" s="1">
        <f t="shared" si="321"/>
        <v>3401</v>
      </c>
      <c r="I108" s="1">
        <f t="shared" si="321"/>
        <v>2834</v>
      </c>
      <c r="J108" s="1">
        <f t="shared" si="321"/>
        <v>4158</v>
      </c>
      <c r="K108" s="1">
        <f t="shared" si="321"/>
        <v>3465</v>
      </c>
      <c r="L108" s="20">
        <f t="shared" ref="L108" si="322">SUMPRODUCT(L88)</f>
        <v>0</v>
      </c>
      <c r="M108" s="26">
        <f>ROUND(M88,0)</f>
        <v>138</v>
      </c>
      <c r="N108" s="26">
        <f t="shared" ref="N108:T108" si="323">ROUND(N88,0)</f>
        <v>116</v>
      </c>
      <c r="O108" s="65">
        <f t="shared" si="323"/>
        <v>3188</v>
      </c>
      <c r="P108" s="65">
        <f t="shared" si="323"/>
        <v>2657</v>
      </c>
      <c r="Q108" s="65">
        <f t="shared" si="323"/>
        <v>5102</v>
      </c>
      <c r="R108" s="65">
        <f t="shared" si="323"/>
        <v>4251</v>
      </c>
      <c r="S108" s="65">
        <f t="shared" si="323"/>
        <v>6237</v>
      </c>
      <c r="T108" s="65">
        <f t="shared" si="323"/>
        <v>5198</v>
      </c>
      <c r="U108" s="46">
        <f t="shared" ref="U108:U120" si="324">T108/K108-1</f>
        <v>0.50014430014430022</v>
      </c>
      <c r="V108" s="45">
        <f t="shared" ref="V108:V120" si="325">J108/K108-1</f>
        <v>0.19999999999999996</v>
      </c>
      <c r="W108" s="24">
        <f t="shared" ref="W108:W120" si="326">B108/C108</f>
        <v>7.9112185474123722</v>
      </c>
      <c r="AF108" s="64" t="str">
        <f t="shared" si="316"/>
        <v>ASTURIAS (1)</v>
      </c>
      <c r="AG108" s="62">
        <f t="shared" si="262"/>
        <v>89</v>
      </c>
      <c r="AH108" s="63">
        <f t="shared" si="263"/>
        <v>134</v>
      </c>
      <c r="AI108" s="73">
        <f t="shared" si="264"/>
        <v>2061</v>
      </c>
      <c r="AJ108" s="74">
        <f t="shared" si="265"/>
        <v>3093</v>
      </c>
      <c r="AK108" s="73">
        <f t="shared" si="266"/>
        <v>3299</v>
      </c>
      <c r="AL108" s="74">
        <f t="shared" si="267"/>
        <v>4949</v>
      </c>
      <c r="AM108" s="73">
        <f t="shared" si="268"/>
        <v>4033</v>
      </c>
      <c r="AN108" s="74">
        <f t="shared" si="269"/>
        <v>6050</v>
      </c>
      <c r="AR108" s="24">
        <f t="shared" si="317"/>
        <v>7.9112185474123722</v>
      </c>
      <c r="AS108" s="14">
        <f t="shared" si="318"/>
        <v>0.50014430014430022</v>
      </c>
      <c r="AT108" s="75">
        <f t="shared" si="319"/>
        <v>14.003472222222223</v>
      </c>
    </row>
    <row r="109" spans="1:46" ht="15.75" hidden="1" outlineLevel="2" thickBot="1" x14ac:dyDescent="0.3">
      <c r="A109" s="37" t="str">
        <f t="shared" si="320"/>
        <v>BALEARES (2)</v>
      </c>
      <c r="B109" s="104">
        <f>SUMPRODUCT(B89:B90)</f>
        <v>127700</v>
      </c>
      <c r="C109" s="105">
        <f>SUMPRODUCT(C89:C90)</f>
        <v>13653</v>
      </c>
      <c r="D109" s="21">
        <f>ROUND(D89+D90,0)</f>
        <v>110</v>
      </c>
      <c r="E109" s="21">
        <f t="shared" ref="E109:K109" si="327">ROUND(E89+E90,0)</f>
        <v>91</v>
      </c>
      <c r="F109" s="1">
        <f t="shared" si="327"/>
        <v>2630</v>
      </c>
      <c r="G109" s="1">
        <f t="shared" si="327"/>
        <v>2198</v>
      </c>
      <c r="H109" s="1">
        <f t="shared" si="327"/>
        <v>4018</v>
      </c>
      <c r="I109" s="1">
        <f t="shared" si="327"/>
        <v>3343</v>
      </c>
      <c r="J109" s="1">
        <f t="shared" si="327"/>
        <v>5115</v>
      </c>
      <c r="K109" s="1">
        <f t="shared" si="327"/>
        <v>4259</v>
      </c>
      <c r="L109" s="20">
        <f t="shared" ref="L109" si="328">SUMPRODUCT(L89:L90)</f>
        <v>0</v>
      </c>
      <c r="M109" s="26">
        <f>ROUND(M89+M90,0)</f>
        <v>165</v>
      </c>
      <c r="N109" s="26">
        <f t="shared" ref="N109:T109" si="329">ROUND(N89+N90,0)</f>
        <v>136</v>
      </c>
      <c r="O109" s="65">
        <f t="shared" si="329"/>
        <v>3945</v>
      </c>
      <c r="P109" s="65">
        <f t="shared" si="329"/>
        <v>3297</v>
      </c>
      <c r="Q109" s="65">
        <f t="shared" si="329"/>
        <v>6032</v>
      </c>
      <c r="R109" s="65">
        <f t="shared" si="329"/>
        <v>5020</v>
      </c>
      <c r="S109" s="65">
        <f t="shared" si="329"/>
        <v>7663</v>
      </c>
      <c r="T109" s="65">
        <f t="shared" si="329"/>
        <v>6389</v>
      </c>
      <c r="U109" s="46">
        <f t="shared" si="324"/>
        <v>0.50011739845034042</v>
      </c>
      <c r="V109" s="45">
        <f t="shared" si="325"/>
        <v>0.20098614698285977</v>
      </c>
      <c r="W109" s="24">
        <f t="shared" si="326"/>
        <v>9.3532556947191097</v>
      </c>
      <c r="AF109" s="64" t="str">
        <f t="shared" si="316"/>
        <v>BALEARES (2)</v>
      </c>
      <c r="AG109" s="62">
        <f t="shared" si="262"/>
        <v>106</v>
      </c>
      <c r="AH109" s="63">
        <f t="shared" si="263"/>
        <v>159</v>
      </c>
      <c r="AI109" s="73">
        <f t="shared" si="264"/>
        <v>2554</v>
      </c>
      <c r="AJ109" s="74">
        <f t="shared" si="265"/>
        <v>3832</v>
      </c>
      <c r="AK109" s="73">
        <f t="shared" si="266"/>
        <v>3895</v>
      </c>
      <c r="AL109" s="74">
        <f t="shared" si="267"/>
        <v>5848</v>
      </c>
      <c r="AM109" s="73">
        <f t="shared" si="268"/>
        <v>4960</v>
      </c>
      <c r="AN109" s="74">
        <f t="shared" si="269"/>
        <v>7435</v>
      </c>
      <c r="AR109" s="24">
        <f t="shared" si="317"/>
        <v>9.3532556947191097</v>
      </c>
      <c r="AS109" s="14">
        <f t="shared" si="318"/>
        <v>0.50011739845034042</v>
      </c>
      <c r="AT109" s="75">
        <f t="shared" si="319"/>
        <v>38.841033672670321</v>
      </c>
    </row>
    <row r="110" spans="1:46" ht="15.75" hidden="1" outlineLevel="2" thickBot="1" x14ac:dyDescent="0.3">
      <c r="A110" s="38" t="str">
        <f t="shared" si="320"/>
        <v>CANARIAS (3)</v>
      </c>
      <c r="B110" s="104">
        <f>SUMPRODUCT(B91:B93)</f>
        <v>233900</v>
      </c>
      <c r="C110" s="105">
        <f>SUMPRODUCT(C91:C93)</f>
        <v>20614</v>
      </c>
      <c r="D110" s="21">
        <f>ROUND(D91+D92+D93,0)</f>
        <v>141</v>
      </c>
      <c r="E110" s="21">
        <f t="shared" ref="E110:K110" si="330">ROUND(E91+E92+E93,0)</f>
        <v>118</v>
      </c>
      <c r="F110" s="1">
        <f t="shared" si="330"/>
        <v>3052</v>
      </c>
      <c r="G110" s="1">
        <f t="shared" si="330"/>
        <v>2560</v>
      </c>
      <c r="H110" s="1">
        <f t="shared" si="330"/>
        <v>4624</v>
      </c>
      <c r="I110" s="1">
        <f t="shared" si="330"/>
        <v>3877</v>
      </c>
      <c r="J110" s="1">
        <f t="shared" si="330"/>
        <v>6028</v>
      </c>
      <c r="K110" s="1">
        <f t="shared" si="330"/>
        <v>5057</v>
      </c>
      <c r="L110" s="20">
        <f t="shared" ref="L110" si="331">SUMPRODUCT(L91:L93)</f>
        <v>0</v>
      </c>
      <c r="M110" s="26">
        <f>ROUND(M91+M92+M93,0)</f>
        <v>212</v>
      </c>
      <c r="N110" s="26">
        <f t="shared" ref="N110:T110" si="332">ROUND(N91+N92+N93,0)</f>
        <v>178</v>
      </c>
      <c r="O110" s="65">
        <f t="shared" si="332"/>
        <v>4578</v>
      </c>
      <c r="P110" s="65">
        <f t="shared" si="332"/>
        <v>3840</v>
      </c>
      <c r="Q110" s="65">
        <f t="shared" si="332"/>
        <v>6936</v>
      </c>
      <c r="R110" s="65">
        <f t="shared" si="332"/>
        <v>5816</v>
      </c>
      <c r="S110" s="65">
        <f t="shared" si="332"/>
        <v>9042</v>
      </c>
      <c r="T110" s="65">
        <f t="shared" si="332"/>
        <v>7586</v>
      </c>
      <c r="U110" s="46">
        <f t="shared" si="324"/>
        <v>0.50009887284951549</v>
      </c>
      <c r="V110" s="45">
        <f t="shared" si="325"/>
        <v>0.19201107375914583</v>
      </c>
      <c r="W110" s="24">
        <f t="shared" si="326"/>
        <v>11.346657611332104</v>
      </c>
      <c r="AF110" s="64" t="str">
        <f t="shared" si="316"/>
        <v>CANARIAS (3)</v>
      </c>
      <c r="AG110" s="62">
        <f t="shared" si="262"/>
        <v>137</v>
      </c>
      <c r="AH110" s="63">
        <f t="shared" si="263"/>
        <v>206</v>
      </c>
      <c r="AI110" s="73">
        <f t="shared" si="264"/>
        <v>2969</v>
      </c>
      <c r="AJ110" s="74">
        <f t="shared" si="265"/>
        <v>4454</v>
      </c>
      <c r="AK110" s="73">
        <f t="shared" si="266"/>
        <v>4498</v>
      </c>
      <c r="AL110" s="74">
        <f t="shared" si="267"/>
        <v>6747</v>
      </c>
      <c r="AM110" s="73">
        <f t="shared" si="268"/>
        <v>5865</v>
      </c>
      <c r="AN110" s="74">
        <f t="shared" si="269"/>
        <v>8798</v>
      </c>
      <c r="AR110" s="24">
        <f t="shared" si="317"/>
        <v>11.346657611332104</v>
      </c>
      <c r="AS110" s="14">
        <f t="shared" si="318"/>
        <v>0.50009887284951549</v>
      </c>
      <c r="AT110" s="75">
        <f t="shared" si="319"/>
        <v>25.074818298418126</v>
      </c>
    </row>
    <row r="111" spans="1:46" ht="15.75" hidden="1" outlineLevel="2" thickBot="1" x14ac:dyDescent="0.3">
      <c r="A111" s="37" t="str">
        <f t="shared" si="320"/>
        <v>CASTILLA-LEÓN (2)</v>
      </c>
      <c r="B111" s="104">
        <f t="shared" ref="B111:L111" si="333">SUMPRODUCT(B94:B95)</f>
        <v>112000</v>
      </c>
      <c r="C111" s="105">
        <f t="shared" si="333"/>
        <v>13569</v>
      </c>
      <c r="D111" s="21">
        <f>ROUND(D94+D95,0)</f>
        <v>132</v>
      </c>
      <c r="E111" s="21">
        <f t="shared" ref="E111:K111" si="334">ROUND(E94+E95,0)</f>
        <v>107</v>
      </c>
      <c r="F111" s="1">
        <f t="shared" si="334"/>
        <v>2758</v>
      </c>
      <c r="G111" s="1">
        <f t="shared" si="334"/>
        <v>2238</v>
      </c>
      <c r="H111" s="1">
        <f t="shared" si="334"/>
        <v>3644</v>
      </c>
      <c r="I111" s="1">
        <f t="shared" si="334"/>
        <v>2965</v>
      </c>
      <c r="J111" s="1">
        <f t="shared" si="334"/>
        <v>4664</v>
      </c>
      <c r="K111" s="1">
        <f t="shared" si="334"/>
        <v>3786</v>
      </c>
      <c r="L111" s="56">
        <f t="shared" si="333"/>
        <v>0</v>
      </c>
      <c r="M111" s="26">
        <f>ROUND(M94+M95,0)</f>
        <v>198</v>
      </c>
      <c r="N111" s="26">
        <f t="shared" ref="N111:T111" si="335">ROUND(N94+N95,0)</f>
        <v>161</v>
      </c>
      <c r="O111" s="65">
        <f t="shared" si="335"/>
        <v>4137</v>
      </c>
      <c r="P111" s="65">
        <f t="shared" si="335"/>
        <v>3347</v>
      </c>
      <c r="Q111" s="65">
        <f t="shared" si="335"/>
        <v>5466</v>
      </c>
      <c r="R111" s="65">
        <f t="shared" si="335"/>
        <v>4436</v>
      </c>
      <c r="S111" s="65">
        <f t="shared" si="335"/>
        <v>6996</v>
      </c>
      <c r="T111" s="65">
        <f t="shared" si="335"/>
        <v>5679</v>
      </c>
      <c r="U111" s="46">
        <f t="shared" si="324"/>
        <v>0.5</v>
      </c>
      <c r="V111" s="45">
        <f t="shared" si="325"/>
        <v>0.2319070258848388</v>
      </c>
      <c r="W111" s="24">
        <f t="shared" si="326"/>
        <v>8.2541086299653621</v>
      </c>
      <c r="AF111" s="64" t="str">
        <f t="shared" si="316"/>
        <v>CASTILLA-LEÓN (2)</v>
      </c>
      <c r="AG111" s="62">
        <f t="shared" si="262"/>
        <v>126</v>
      </c>
      <c r="AH111" s="63">
        <f t="shared" si="263"/>
        <v>190</v>
      </c>
      <c r="AI111" s="73">
        <f t="shared" si="264"/>
        <v>2643</v>
      </c>
      <c r="AJ111" s="74">
        <f t="shared" si="265"/>
        <v>3960</v>
      </c>
      <c r="AK111" s="73">
        <f t="shared" si="266"/>
        <v>3497</v>
      </c>
      <c r="AL111" s="74">
        <f t="shared" si="267"/>
        <v>5239</v>
      </c>
      <c r="AM111" s="73">
        <f t="shared" si="268"/>
        <v>4471</v>
      </c>
      <c r="AN111" s="74">
        <f t="shared" si="269"/>
        <v>6706</v>
      </c>
      <c r="AR111" s="24">
        <f t="shared" si="317"/>
        <v>8.2541086299653621</v>
      </c>
      <c r="AS111" s="14">
        <f t="shared" si="318"/>
        <v>0.5</v>
      </c>
      <c r="AT111" s="75">
        <f t="shared" si="319"/>
        <v>39.919642857142854</v>
      </c>
    </row>
    <row r="112" spans="1:46" ht="15.75" hidden="1" outlineLevel="2" thickBot="1" x14ac:dyDescent="0.3">
      <c r="A112" s="38" t="str">
        <f t="shared" si="320"/>
        <v>CATALUÑA (3)</v>
      </c>
      <c r="B112" s="104">
        <f t="shared" ref="B112:L112" si="336">SUMPRODUCT(B96:B98)</f>
        <v>139600</v>
      </c>
      <c r="C112" s="105">
        <f t="shared" si="336"/>
        <v>18395</v>
      </c>
      <c r="D112" s="21">
        <f>ROUND(D96+D97+D98,0)</f>
        <v>167</v>
      </c>
      <c r="E112" s="21">
        <f t="shared" ref="E112:K112" si="337">ROUND(E96+E97+E98,0)</f>
        <v>147</v>
      </c>
      <c r="F112" s="1">
        <f t="shared" si="337"/>
        <v>3573</v>
      </c>
      <c r="G112" s="1">
        <f t="shared" si="337"/>
        <v>3082</v>
      </c>
      <c r="H112" s="1">
        <f t="shared" si="337"/>
        <v>5422</v>
      </c>
      <c r="I112" s="1">
        <f t="shared" si="337"/>
        <v>4764</v>
      </c>
      <c r="J112" s="1">
        <f t="shared" si="337"/>
        <v>6651</v>
      </c>
      <c r="K112" s="1">
        <f t="shared" si="337"/>
        <v>5787</v>
      </c>
      <c r="L112" s="20">
        <f t="shared" si="336"/>
        <v>0</v>
      </c>
      <c r="M112" s="26">
        <f>ROUND(M96+M97+M98,0)</f>
        <v>227</v>
      </c>
      <c r="N112" s="26">
        <f t="shared" ref="N112:T112" si="338">ROUND(N96+N97+N98,0)</f>
        <v>197</v>
      </c>
      <c r="O112" s="65">
        <f t="shared" si="338"/>
        <v>4834</v>
      </c>
      <c r="P112" s="65">
        <f t="shared" si="338"/>
        <v>4203</v>
      </c>
      <c r="Q112" s="65">
        <f t="shared" si="338"/>
        <v>7397</v>
      </c>
      <c r="R112" s="65">
        <f t="shared" si="338"/>
        <v>6516</v>
      </c>
      <c r="S112" s="65">
        <f t="shared" si="338"/>
        <v>9137</v>
      </c>
      <c r="T112" s="65">
        <f t="shared" si="338"/>
        <v>7894</v>
      </c>
      <c r="U112" s="46">
        <f t="shared" si="324"/>
        <v>0.36409193018835317</v>
      </c>
      <c r="V112" s="45">
        <f t="shared" si="325"/>
        <v>0.1493001555209954</v>
      </c>
      <c r="W112" s="24">
        <f t="shared" si="326"/>
        <v>7.589018755096494</v>
      </c>
      <c r="AF112" s="64" t="str">
        <f t="shared" si="316"/>
        <v>CATALUÑA (3)</v>
      </c>
      <c r="AG112" s="62">
        <f t="shared" si="262"/>
        <v>166</v>
      </c>
      <c r="AH112" s="63">
        <f t="shared" si="263"/>
        <v>224</v>
      </c>
      <c r="AI112" s="73">
        <f t="shared" si="264"/>
        <v>3521</v>
      </c>
      <c r="AJ112" s="74">
        <f t="shared" si="265"/>
        <v>4781</v>
      </c>
      <c r="AK112" s="73">
        <f t="shared" si="266"/>
        <v>5389</v>
      </c>
      <c r="AL112" s="74">
        <f t="shared" si="267"/>
        <v>7361</v>
      </c>
      <c r="AM112" s="73">
        <f t="shared" si="268"/>
        <v>6581</v>
      </c>
      <c r="AN112" s="74">
        <f t="shared" si="269"/>
        <v>9011</v>
      </c>
      <c r="AR112" s="24">
        <f t="shared" si="317"/>
        <v>7.589018755096494</v>
      </c>
      <c r="AS112" s="14">
        <f t="shared" si="318"/>
        <v>0.36409193018835317</v>
      </c>
      <c r="AT112" s="75">
        <f t="shared" si="319"/>
        <v>47.141833810888251</v>
      </c>
    </row>
    <row r="113" spans="1:46" ht="15.75" hidden="1" outlineLevel="2" thickBot="1" x14ac:dyDescent="0.3">
      <c r="A113" s="33" t="str">
        <f t="shared" si="320"/>
        <v>MURCIA (1)</v>
      </c>
      <c r="B113" s="104">
        <f>SUMPRODUCT(B99)</f>
        <v>57300</v>
      </c>
      <c r="C113" s="105">
        <f>SUMPRODUCT(C99)</f>
        <v>4298</v>
      </c>
      <c r="D113" s="21">
        <f>ROUND(D99,0)</f>
        <v>25</v>
      </c>
      <c r="E113" s="21">
        <f t="shared" ref="E113:K113" si="339">ROUND(E99,0)</f>
        <v>21</v>
      </c>
      <c r="F113" s="1">
        <f t="shared" si="339"/>
        <v>569</v>
      </c>
      <c r="G113" s="1">
        <f t="shared" si="339"/>
        <v>474</v>
      </c>
      <c r="H113" s="1">
        <f t="shared" si="339"/>
        <v>910</v>
      </c>
      <c r="I113" s="1">
        <f t="shared" si="339"/>
        <v>758</v>
      </c>
      <c r="J113" s="1">
        <f t="shared" si="339"/>
        <v>1112</v>
      </c>
      <c r="K113" s="1">
        <f t="shared" si="339"/>
        <v>927</v>
      </c>
      <c r="L113" s="20">
        <f t="shared" ref="L113" si="340">SUMPRODUCT(L99)</f>
        <v>0</v>
      </c>
      <c r="M113" s="26">
        <f>ROUND(M99,0)</f>
        <v>38</v>
      </c>
      <c r="N113" s="26">
        <f t="shared" ref="N113:T113" si="341">ROUND(N99,0)</f>
        <v>31</v>
      </c>
      <c r="O113" s="65">
        <f t="shared" si="341"/>
        <v>854</v>
      </c>
      <c r="P113" s="65">
        <f t="shared" si="341"/>
        <v>711</v>
      </c>
      <c r="Q113" s="65">
        <f t="shared" si="341"/>
        <v>1365</v>
      </c>
      <c r="R113" s="65">
        <f t="shared" si="341"/>
        <v>1137</v>
      </c>
      <c r="S113" s="65">
        <f t="shared" si="341"/>
        <v>1668</v>
      </c>
      <c r="T113" s="65">
        <f t="shared" si="341"/>
        <v>1391</v>
      </c>
      <c r="U113" s="46">
        <f t="shared" si="324"/>
        <v>0.50053937432578199</v>
      </c>
      <c r="V113" s="45">
        <f t="shared" si="325"/>
        <v>0.19956850053937436</v>
      </c>
      <c r="W113" s="24">
        <f t="shared" si="326"/>
        <v>13.331782224290368</v>
      </c>
      <c r="AF113" s="64" t="str">
        <f t="shared" si="316"/>
        <v>MURCIA (1)</v>
      </c>
      <c r="AG113" s="62">
        <f t="shared" si="262"/>
        <v>24</v>
      </c>
      <c r="AH113" s="63">
        <f t="shared" si="263"/>
        <v>37</v>
      </c>
      <c r="AI113" s="73">
        <f t="shared" si="264"/>
        <v>552</v>
      </c>
      <c r="AJ113" s="74">
        <f t="shared" si="265"/>
        <v>828</v>
      </c>
      <c r="AK113" s="73">
        <f t="shared" si="266"/>
        <v>883</v>
      </c>
      <c r="AL113" s="74">
        <f t="shared" si="267"/>
        <v>1324</v>
      </c>
      <c r="AM113" s="73">
        <f t="shared" si="268"/>
        <v>1079</v>
      </c>
      <c r="AN113" s="74">
        <f t="shared" si="269"/>
        <v>1619</v>
      </c>
      <c r="AR113" s="24">
        <f t="shared" si="317"/>
        <v>13.331782224290368</v>
      </c>
      <c r="AS113" s="14">
        <f t="shared" si="318"/>
        <v>0.50053937432578199</v>
      </c>
      <c r="AT113" s="75">
        <f t="shared" si="319"/>
        <v>18.830715532286213</v>
      </c>
    </row>
    <row r="114" spans="1:46" ht="15.75" hidden="1" outlineLevel="2" thickBot="1" x14ac:dyDescent="0.3">
      <c r="A114" s="38" t="str">
        <f t="shared" si="320"/>
        <v>GALICIA (2)</v>
      </c>
      <c r="B114" s="104">
        <f t="shared" ref="B114:L114" si="342">SUMPRODUCT(B100:B101)</f>
        <v>270600</v>
      </c>
      <c r="C114" s="105">
        <f t="shared" si="342"/>
        <v>28498</v>
      </c>
      <c r="D114" s="21">
        <f>ROUND(D100+D101,0)</f>
        <v>121</v>
      </c>
      <c r="E114" s="21">
        <f t="shared" ref="E114:K114" si="343">ROUND(E100+E101,0)</f>
        <v>102</v>
      </c>
      <c r="F114" s="1">
        <f t="shared" si="343"/>
        <v>2809</v>
      </c>
      <c r="G114" s="1">
        <f t="shared" si="343"/>
        <v>2343</v>
      </c>
      <c r="H114" s="1">
        <f t="shared" si="343"/>
        <v>4501</v>
      </c>
      <c r="I114" s="1">
        <f t="shared" si="343"/>
        <v>3750</v>
      </c>
      <c r="J114" s="1">
        <f t="shared" si="343"/>
        <v>5501</v>
      </c>
      <c r="K114" s="1">
        <f t="shared" si="343"/>
        <v>4584</v>
      </c>
      <c r="L114" s="56">
        <f t="shared" si="342"/>
        <v>0</v>
      </c>
      <c r="M114" s="26">
        <f>ROUND(M100+M101,0)</f>
        <v>184</v>
      </c>
      <c r="N114" s="26">
        <f t="shared" ref="N114:T114" si="344">ROUND(N100+N101,0)</f>
        <v>153</v>
      </c>
      <c r="O114" s="65">
        <f t="shared" si="344"/>
        <v>4216</v>
      </c>
      <c r="P114" s="65">
        <f t="shared" si="344"/>
        <v>3515</v>
      </c>
      <c r="Q114" s="65">
        <f t="shared" si="344"/>
        <v>6749</v>
      </c>
      <c r="R114" s="65">
        <f t="shared" si="344"/>
        <v>5723</v>
      </c>
      <c r="S114" s="65">
        <f t="shared" si="344"/>
        <v>8252</v>
      </c>
      <c r="T114" s="65">
        <f t="shared" si="344"/>
        <v>6876</v>
      </c>
      <c r="U114" s="46">
        <f t="shared" si="324"/>
        <v>0.5</v>
      </c>
      <c r="V114" s="45">
        <f t="shared" si="325"/>
        <v>0.20004363001745196</v>
      </c>
      <c r="W114" s="24">
        <f t="shared" si="326"/>
        <v>9.4954031861885042</v>
      </c>
      <c r="AF114" s="64" t="str">
        <f t="shared" si="316"/>
        <v>GALICIA (2)</v>
      </c>
      <c r="AG114" s="62">
        <f t="shared" si="262"/>
        <v>118</v>
      </c>
      <c r="AH114" s="63">
        <f t="shared" si="263"/>
        <v>178</v>
      </c>
      <c r="AI114" s="73">
        <f t="shared" si="264"/>
        <v>2726</v>
      </c>
      <c r="AJ114" s="74">
        <f t="shared" si="265"/>
        <v>4090</v>
      </c>
      <c r="AK114" s="73">
        <f t="shared" si="266"/>
        <v>4366</v>
      </c>
      <c r="AL114" s="74">
        <f t="shared" si="267"/>
        <v>6599</v>
      </c>
      <c r="AM114" s="73">
        <f t="shared" si="268"/>
        <v>5336</v>
      </c>
      <c r="AN114" s="74">
        <f t="shared" si="269"/>
        <v>8004</v>
      </c>
      <c r="AR114" s="24">
        <f t="shared" si="317"/>
        <v>9.4954031861885042</v>
      </c>
      <c r="AS114" s="14">
        <f t="shared" si="318"/>
        <v>0.5</v>
      </c>
      <c r="AT114" s="75">
        <f t="shared" si="319"/>
        <v>19.719142645971914</v>
      </c>
    </row>
    <row r="115" spans="1:46" ht="15.75" hidden="1" outlineLevel="2" thickBot="1" x14ac:dyDescent="0.3">
      <c r="A115" s="37" t="str">
        <f t="shared" si="320"/>
        <v>VALENCIANA (3)</v>
      </c>
      <c r="B115" s="104">
        <f>SUMPRODUCT(B102:B104)</f>
        <v>444000</v>
      </c>
      <c r="C115" s="105">
        <f>SUMPRODUCT(C102:C104)</f>
        <v>36990</v>
      </c>
      <c r="D115" s="21">
        <f>ROUND(D103+D102+D104,0)</f>
        <v>191</v>
      </c>
      <c r="E115" s="21">
        <f t="shared" ref="E115:K115" si="345">ROUND(E103+E102+E104,0)</f>
        <v>159</v>
      </c>
      <c r="F115" s="1">
        <f t="shared" si="345"/>
        <v>4384</v>
      </c>
      <c r="G115" s="1">
        <f t="shared" si="345"/>
        <v>3654</v>
      </c>
      <c r="H115" s="1">
        <f t="shared" si="345"/>
        <v>7015</v>
      </c>
      <c r="I115" s="1">
        <f t="shared" si="345"/>
        <v>5846</v>
      </c>
      <c r="J115" s="1">
        <f t="shared" si="345"/>
        <v>8578</v>
      </c>
      <c r="K115" s="1">
        <f t="shared" si="345"/>
        <v>7145</v>
      </c>
      <c r="L115" s="56">
        <f t="shared" ref="L115" si="346">SUMPRODUCT(L102:L104)</f>
        <v>0</v>
      </c>
      <c r="M115" s="26">
        <f>ROUND(M103+M102+M104,0)</f>
        <v>280</v>
      </c>
      <c r="N115" s="26">
        <f t="shared" ref="N115:T115" si="347">ROUND(N103+N102+N104,0)</f>
        <v>233</v>
      </c>
      <c r="O115" s="65">
        <f t="shared" si="347"/>
        <v>6412</v>
      </c>
      <c r="P115" s="65">
        <f t="shared" si="347"/>
        <v>5345</v>
      </c>
      <c r="Q115" s="65">
        <f t="shared" si="347"/>
        <v>10261</v>
      </c>
      <c r="R115" s="65">
        <f t="shared" si="347"/>
        <v>8551</v>
      </c>
      <c r="S115" s="65">
        <f t="shared" si="347"/>
        <v>12547</v>
      </c>
      <c r="T115" s="65">
        <f t="shared" si="347"/>
        <v>10452</v>
      </c>
      <c r="U115" s="46">
        <f t="shared" si="324"/>
        <v>0.46284114765570328</v>
      </c>
      <c r="V115" s="45">
        <f t="shared" si="325"/>
        <v>0.20055983205038497</v>
      </c>
      <c r="W115" s="24">
        <f t="shared" si="326"/>
        <v>12.003244120032441</v>
      </c>
      <c r="AF115" s="64" t="str">
        <f t="shared" si="316"/>
        <v>VALENCIANA (3)</v>
      </c>
      <c r="AG115" s="62">
        <f t="shared" si="262"/>
        <v>185</v>
      </c>
      <c r="AH115" s="63">
        <f t="shared" si="263"/>
        <v>271</v>
      </c>
      <c r="AI115" s="73">
        <f t="shared" si="264"/>
        <v>4253</v>
      </c>
      <c r="AJ115" s="74">
        <f t="shared" si="265"/>
        <v>6221</v>
      </c>
      <c r="AK115" s="73">
        <f t="shared" si="266"/>
        <v>6805</v>
      </c>
      <c r="AL115" s="74">
        <f t="shared" si="267"/>
        <v>9953</v>
      </c>
      <c r="AM115" s="73">
        <f t="shared" si="268"/>
        <v>8319</v>
      </c>
      <c r="AN115" s="74">
        <f t="shared" si="269"/>
        <v>12169</v>
      </c>
      <c r="AR115" s="24">
        <f t="shared" si="317"/>
        <v>12.003244120032441</v>
      </c>
      <c r="AS115" s="14">
        <f t="shared" si="318"/>
        <v>0.46284114765570328</v>
      </c>
      <c r="AT115" s="75">
        <f t="shared" si="319"/>
        <v>18.736486486486488</v>
      </c>
    </row>
    <row r="116" spans="1:46" ht="15.75" hidden="1" outlineLevel="2" thickBot="1" x14ac:dyDescent="0.3">
      <c r="A116" s="39" t="str">
        <f t="shared" si="320"/>
        <v>TARIFA CONJUNTA (18)</v>
      </c>
      <c r="B116" s="104">
        <f>SUMPRODUCT(B87:B106)</f>
        <v>1684200</v>
      </c>
      <c r="C116" s="105">
        <f>SUMPRODUCT(C87:C106)</f>
        <v>174169</v>
      </c>
      <c r="D116" s="1">
        <f>ROUND(SUM(D87:D104),0)</f>
        <v>1033</v>
      </c>
      <c r="E116" s="1">
        <f t="shared" ref="E116:K116" si="348">ROUND(SUM(E87:E104),0)</f>
        <v>867</v>
      </c>
      <c r="F116" s="1">
        <f t="shared" si="348"/>
        <v>23142</v>
      </c>
      <c r="G116" s="1">
        <f t="shared" si="348"/>
        <v>19355</v>
      </c>
      <c r="H116" s="1">
        <f t="shared" si="348"/>
        <v>35522</v>
      </c>
      <c r="I116" s="1">
        <f t="shared" si="348"/>
        <v>29793</v>
      </c>
      <c r="J116" s="1">
        <f t="shared" si="348"/>
        <v>44237</v>
      </c>
      <c r="K116" s="1">
        <f t="shared" si="348"/>
        <v>37035</v>
      </c>
      <c r="L116" s="56">
        <f t="shared" ref="L116" si="349">SUMPRODUCT(L87:L106)</f>
        <v>0</v>
      </c>
      <c r="M116" s="26">
        <f>ROUND(SUM(M87:M104),0)</f>
        <v>1522</v>
      </c>
      <c r="N116" s="26">
        <f t="shared" ref="N116:T116" si="350">ROUND(SUM(N87:N104),0)</f>
        <v>1273</v>
      </c>
      <c r="O116" s="65">
        <f t="shared" si="350"/>
        <v>34027</v>
      </c>
      <c r="P116" s="65">
        <f t="shared" si="350"/>
        <v>28468</v>
      </c>
      <c r="Q116" s="65">
        <f t="shared" si="350"/>
        <v>52289</v>
      </c>
      <c r="R116" s="65">
        <f t="shared" si="350"/>
        <v>43934</v>
      </c>
      <c r="S116" s="65">
        <f t="shared" si="350"/>
        <v>65187</v>
      </c>
      <c r="T116" s="65">
        <f t="shared" si="350"/>
        <v>54503</v>
      </c>
      <c r="U116" s="46">
        <f t="shared" si="324"/>
        <v>0.47166194140677731</v>
      </c>
      <c r="V116" s="45">
        <f t="shared" si="325"/>
        <v>0.19446469555825563</v>
      </c>
      <c r="W116" s="24">
        <f t="shared" si="326"/>
        <v>9.6699182977452942</v>
      </c>
      <c r="AF116" s="64" t="str">
        <f t="shared" si="316"/>
        <v>TARIFA CONJUNTA (18)</v>
      </c>
      <c r="AG116" s="62">
        <f t="shared" si="262"/>
        <v>1005</v>
      </c>
      <c r="AH116" s="63">
        <f t="shared" si="263"/>
        <v>1479</v>
      </c>
      <c r="AI116" s="73">
        <f t="shared" si="264"/>
        <v>22485</v>
      </c>
      <c r="AJ116" s="74">
        <f t="shared" si="265"/>
        <v>33066</v>
      </c>
      <c r="AK116" s="73">
        <f t="shared" si="266"/>
        <v>34558</v>
      </c>
      <c r="AL116" s="74">
        <f t="shared" si="267"/>
        <v>50912</v>
      </c>
      <c r="AM116" s="73">
        <f t="shared" si="268"/>
        <v>43001</v>
      </c>
      <c r="AN116" s="74">
        <f t="shared" si="269"/>
        <v>63328</v>
      </c>
      <c r="AR116" s="24">
        <f t="shared" si="317"/>
        <v>9.6699182977452942</v>
      </c>
      <c r="AS116" s="14">
        <f t="shared" si="318"/>
        <v>0.47166194140677731</v>
      </c>
      <c r="AT116" s="75">
        <f t="shared" si="319"/>
        <v>25.532003325020781</v>
      </c>
    </row>
    <row r="117" spans="1:46" ht="15.75" hidden="1" outlineLevel="2" thickBot="1" x14ac:dyDescent="0.3">
      <c r="A117" s="85" t="str">
        <f t="shared" si="320"/>
        <v>CASTILLA-LEÓN SIN GRATUITO (3)</v>
      </c>
      <c r="B117" s="104"/>
      <c r="C117" s="105"/>
      <c r="D117" s="21"/>
      <c r="E117" s="21"/>
      <c r="F117" s="1"/>
      <c r="G117" s="1"/>
      <c r="H117" s="1"/>
      <c r="I117" s="1"/>
      <c r="J117" s="1"/>
      <c r="K117" s="1"/>
      <c r="L117" s="56" t="e">
        <f>L111-#REF!</f>
        <v>#REF!</v>
      </c>
      <c r="M117" s="26"/>
      <c r="N117" s="26"/>
      <c r="O117" s="65"/>
      <c r="P117" s="65"/>
      <c r="Q117" s="65"/>
      <c r="R117" s="65"/>
      <c r="S117" s="65"/>
      <c r="T117" s="65"/>
      <c r="U117" s="46"/>
      <c r="V117" s="45"/>
      <c r="W117" s="24"/>
      <c r="AF117" s="64" t="str">
        <f t="shared" si="316"/>
        <v>CASTILLA-LEÓN SIN GRATUITO (3)</v>
      </c>
      <c r="AG117" s="62"/>
      <c r="AH117" s="63"/>
      <c r="AI117" s="73"/>
      <c r="AJ117" s="74"/>
      <c r="AK117" s="73"/>
      <c r="AL117" s="74"/>
      <c r="AM117" s="73"/>
      <c r="AN117" s="74"/>
      <c r="AR117" s="24"/>
      <c r="AS117" s="14"/>
      <c r="AT117" s="75"/>
    </row>
    <row r="118" spans="1:46" ht="15.75" hidden="1" outlineLevel="2" thickBot="1" x14ac:dyDescent="0.3">
      <c r="A118" s="85" t="str">
        <f t="shared" si="320"/>
        <v>CATALUÑA SIN GRATUITO (3)</v>
      </c>
      <c r="B118" s="104"/>
      <c r="C118" s="105"/>
      <c r="D118" s="21"/>
      <c r="E118" s="21"/>
      <c r="F118" s="1"/>
      <c r="G118" s="1"/>
      <c r="H118" s="1"/>
      <c r="I118" s="1"/>
      <c r="J118" s="1"/>
      <c r="K118" s="1"/>
      <c r="L118" s="56" t="e">
        <f>L112-#REF!</f>
        <v>#REF!</v>
      </c>
      <c r="M118" s="26"/>
      <c r="N118" s="26"/>
      <c r="O118" s="65"/>
      <c r="P118" s="65"/>
      <c r="Q118" s="65"/>
      <c r="R118" s="65"/>
      <c r="S118" s="65"/>
      <c r="T118" s="65"/>
      <c r="U118" s="46"/>
      <c r="V118" s="45"/>
      <c r="W118" s="24"/>
      <c r="AF118" s="64" t="str">
        <f t="shared" si="316"/>
        <v>CATALUÑA SIN GRATUITO (3)</v>
      </c>
      <c r="AG118" s="62"/>
      <c r="AH118" s="63"/>
      <c r="AI118" s="73"/>
      <c r="AJ118" s="74"/>
      <c r="AK118" s="73"/>
      <c r="AL118" s="74"/>
      <c r="AM118" s="73"/>
      <c r="AN118" s="74"/>
      <c r="AR118" s="24"/>
      <c r="AS118" s="14"/>
      <c r="AT118" s="75"/>
    </row>
    <row r="119" spans="1:46" ht="15.75" hidden="1" outlineLevel="2" thickBot="1" x14ac:dyDescent="0.3">
      <c r="A119" s="38" t="str">
        <f t="shared" si="320"/>
        <v>GALICIA SIN DEPORTIVO (10)</v>
      </c>
      <c r="B119" s="104"/>
      <c r="C119" s="105"/>
      <c r="D119" s="21"/>
      <c r="E119" s="21"/>
      <c r="F119" s="1"/>
      <c r="G119" s="1"/>
      <c r="H119" s="1"/>
      <c r="I119" s="1"/>
      <c r="J119" s="1"/>
      <c r="K119" s="1"/>
      <c r="L119" s="56"/>
      <c r="M119" s="26"/>
      <c r="N119" s="26"/>
      <c r="O119" s="65"/>
      <c r="P119" s="65"/>
      <c r="Q119" s="65"/>
      <c r="R119" s="65"/>
      <c r="S119" s="65"/>
      <c r="T119" s="65"/>
      <c r="U119" s="46"/>
      <c r="V119" s="45"/>
      <c r="W119" s="24"/>
      <c r="AF119" s="64" t="str">
        <f t="shared" si="316"/>
        <v>GALICIA SIN DEPORTIVO (10)</v>
      </c>
      <c r="AG119" s="62"/>
      <c r="AH119" s="63"/>
      <c r="AI119" s="73"/>
      <c r="AJ119" s="74"/>
      <c r="AK119" s="73"/>
      <c r="AL119" s="74"/>
      <c r="AM119" s="73"/>
      <c r="AN119" s="74"/>
      <c r="AR119" s="24">
        <f t="shared" si="317"/>
        <v>0</v>
      </c>
      <c r="AS119" s="14">
        <f t="shared" si="318"/>
        <v>0</v>
      </c>
      <c r="AT119" s="75" t="e">
        <f t="shared" si="319"/>
        <v>#DIV/0!</v>
      </c>
    </row>
    <row r="120" spans="1:46" ht="15.75" hidden="1" outlineLevel="2" thickBot="1" x14ac:dyDescent="0.3">
      <c r="A120" s="37" t="str">
        <f t="shared" si="320"/>
        <v>VALENCIANA SIN DEPORTIVO (2)</v>
      </c>
      <c r="B120" s="104">
        <f t="shared" ref="B120:L120" si="351">B115-B104</f>
        <v>389600</v>
      </c>
      <c r="C120" s="105">
        <f t="shared" si="351"/>
        <v>32077</v>
      </c>
      <c r="D120" s="21">
        <f>ROUND(D102+D103,0)</f>
        <v>155</v>
      </c>
      <c r="E120" s="21">
        <f t="shared" ref="E120:K120" si="352">ROUND(E102+E103,0)</f>
        <v>129</v>
      </c>
      <c r="F120" s="1">
        <f t="shared" si="352"/>
        <v>3566</v>
      </c>
      <c r="G120" s="1">
        <f t="shared" si="352"/>
        <v>2972</v>
      </c>
      <c r="H120" s="1">
        <f t="shared" si="352"/>
        <v>5706</v>
      </c>
      <c r="I120" s="1">
        <f t="shared" si="352"/>
        <v>4755</v>
      </c>
      <c r="J120" s="1">
        <f t="shared" si="352"/>
        <v>6978</v>
      </c>
      <c r="K120" s="1">
        <f t="shared" si="352"/>
        <v>5815</v>
      </c>
      <c r="L120" s="56">
        <f t="shared" si="351"/>
        <v>0</v>
      </c>
      <c r="M120" s="26">
        <f>ROUND(M102+M103,0)</f>
        <v>233</v>
      </c>
      <c r="N120" s="26">
        <f t="shared" ref="N120:T120" si="353">ROUND(N102+N103,0)</f>
        <v>194</v>
      </c>
      <c r="O120" s="65">
        <f t="shared" si="353"/>
        <v>5349</v>
      </c>
      <c r="P120" s="65">
        <f t="shared" si="353"/>
        <v>4458</v>
      </c>
      <c r="Q120" s="65">
        <f t="shared" si="353"/>
        <v>8559</v>
      </c>
      <c r="R120" s="65">
        <f t="shared" si="353"/>
        <v>7133</v>
      </c>
      <c r="S120" s="65">
        <f t="shared" si="353"/>
        <v>10467</v>
      </c>
      <c r="T120" s="65">
        <f t="shared" si="353"/>
        <v>8723</v>
      </c>
      <c r="U120" s="46">
        <f t="shared" si="324"/>
        <v>0.50008598452278585</v>
      </c>
      <c r="V120" s="45">
        <f t="shared" si="325"/>
        <v>0.19999999999999996</v>
      </c>
      <c r="W120" s="24">
        <f t="shared" si="326"/>
        <v>12.14577423075724</v>
      </c>
      <c r="AF120" s="64" t="str">
        <f t="shared" si="316"/>
        <v>VALENCIANA SIN DEPORTIVO (2)</v>
      </c>
      <c r="AG120" s="62">
        <f>ROUND((D120+E120)/$AF$2,0)</f>
        <v>150</v>
      </c>
      <c r="AH120" s="63">
        <f>ROUND((M120+N120)/$AF$2,0)</f>
        <v>226</v>
      </c>
      <c r="AI120" s="73">
        <f>ROUND((F120+G120)/$AF$2,0)</f>
        <v>3459</v>
      </c>
      <c r="AJ120" s="74">
        <f t="shared" ref="AJ120" si="354">ROUND((O120+P120)/$AF$2,0)</f>
        <v>5189</v>
      </c>
      <c r="AK120" s="73">
        <f>ROUND((H120+I120)/$AF$2,0)</f>
        <v>5535</v>
      </c>
      <c r="AL120" s="74">
        <f t="shared" ref="AL120" si="355">ROUND((Q120+R120)/$AF$2,0)</f>
        <v>8303</v>
      </c>
      <c r="AM120" s="73">
        <f>ROUND((J120+K120)/$AF$2,0)</f>
        <v>6769</v>
      </c>
      <c r="AN120" s="74">
        <f t="shared" ref="AN120" si="356">ROUND((S120+T120)/$AF$2,0)</f>
        <v>10153</v>
      </c>
      <c r="AR120" s="24">
        <f t="shared" si="317"/>
        <v>12.14577423075724</v>
      </c>
      <c r="AS120" s="14">
        <f t="shared" si="318"/>
        <v>0.50008598452278585</v>
      </c>
      <c r="AT120" s="75">
        <f t="shared" si="319"/>
        <v>17.374229979466122</v>
      </c>
    </row>
    <row r="121" spans="1:46" ht="15.75" hidden="1" outlineLevel="2" thickBot="1" x14ac:dyDescent="0.3">
      <c r="A121" s="87" t="str">
        <f t="shared" si="320"/>
        <v>TARIFA CONJUNTA DE PAGO (31)</v>
      </c>
      <c r="B121" s="104"/>
      <c r="C121" s="105"/>
      <c r="D121" s="21"/>
      <c r="E121" s="21"/>
      <c r="F121" s="1"/>
      <c r="G121" s="1"/>
      <c r="H121" s="1"/>
      <c r="I121" s="1"/>
      <c r="J121" s="1"/>
      <c r="K121" s="1"/>
      <c r="L121" s="56" t="e">
        <f>L116-#REF!-#REF!</f>
        <v>#REF!</v>
      </c>
      <c r="M121" s="26"/>
      <c r="N121" s="26"/>
      <c r="O121" s="65"/>
      <c r="P121" s="65"/>
      <c r="Q121" s="65"/>
      <c r="R121" s="65"/>
      <c r="S121" s="65"/>
      <c r="T121" s="65"/>
      <c r="U121" s="46"/>
      <c r="V121" s="45"/>
      <c r="W121" s="24"/>
      <c r="AF121" s="64" t="str">
        <f t="shared" si="316"/>
        <v>TARIFA CONJUNTA DE PAGO (31)</v>
      </c>
      <c r="AG121" s="62"/>
      <c r="AH121" s="63"/>
      <c r="AI121" s="73"/>
      <c r="AJ121" s="74"/>
      <c r="AK121" s="73"/>
      <c r="AL121" s="74"/>
      <c r="AM121" s="73"/>
      <c r="AN121" s="74"/>
      <c r="AR121" s="24"/>
      <c r="AS121" s="14"/>
      <c r="AT121" s="75"/>
    </row>
    <row r="122" spans="1:46" ht="15.75" hidden="1" outlineLevel="2" thickBot="1" x14ac:dyDescent="0.3">
      <c r="A122" s="40" t="str">
        <f t="shared" si="320"/>
        <v>TARIFA CONJUNTA INFORMACIÓN GENERAL (17)</v>
      </c>
      <c r="B122" s="104"/>
      <c r="C122" s="105"/>
      <c r="D122" s="1">
        <f>ROUND(D116-D104,0)</f>
        <v>997</v>
      </c>
      <c r="E122" s="1">
        <f t="shared" ref="E122:K122" si="357">ROUND(E116-E104,0)</f>
        <v>837</v>
      </c>
      <c r="F122" s="1">
        <f t="shared" si="357"/>
        <v>22324</v>
      </c>
      <c r="G122" s="1">
        <f t="shared" si="357"/>
        <v>18673</v>
      </c>
      <c r="H122" s="1">
        <f t="shared" si="357"/>
        <v>34213</v>
      </c>
      <c r="I122" s="1">
        <f t="shared" si="357"/>
        <v>28702</v>
      </c>
      <c r="J122" s="1">
        <f t="shared" si="357"/>
        <v>42637</v>
      </c>
      <c r="K122" s="1">
        <f t="shared" si="357"/>
        <v>35705</v>
      </c>
      <c r="L122" s="56"/>
      <c r="M122" s="26">
        <f>ROUND(M116-M104,0)</f>
        <v>1475</v>
      </c>
      <c r="N122" s="26">
        <f t="shared" ref="N122:T122" si="358">ROUND(N116-N104,0)</f>
        <v>1234</v>
      </c>
      <c r="O122" s="65">
        <f t="shared" si="358"/>
        <v>32964</v>
      </c>
      <c r="P122" s="65">
        <f t="shared" si="358"/>
        <v>27581</v>
      </c>
      <c r="Q122" s="65">
        <f t="shared" si="358"/>
        <v>50587</v>
      </c>
      <c r="R122" s="65">
        <f t="shared" si="358"/>
        <v>42516</v>
      </c>
      <c r="S122" s="65">
        <f t="shared" si="358"/>
        <v>63107</v>
      </c>
      <c r="T122" s="65">
        <f t="shared" si="358"/>
        <v>52774</v>
      </c>
      <c r="U122" s="46"/>
      <c r="V122" s="45"/>
      <c r="W122" s="24"/>
      <c r="AF122" s="64" t="str">
        <f t="shared" si="316"/>
        <v>TARIFA CONJUNTA INFORMACIÓN GENERAL (17)</v>
      </c>
      <c r="AG122" s="62">
        <f>ROUND((D122+E122)/$AF$2,0)</f>
        <v>970</v>
      </c>
      <c r="AH122" s="63">
        <f>ROUND((M122+N122)/$AF$2,0)</f>
        <v>1433</v>
      </c>
      <c r="AI122" s="73">
        <f>ROUND((F122+G122)/$AF$2,0)</f>
        <v>21692</v>
      </c>
      <c r="AJ122" s="74">
        <f t="shared" ref="AJ122" si="359">ROUND((O122+P122)/$AF$2,0)</f>
        <v>32034</v>
      </c>
      <c r="AK122" s="73">
        <f>ROUND((H122+I122)/$AF$2,0)</f>
        <v>33288</v>
      </c>
      <c r="AL122" s="74">
        <f t="shared" ref="AL122" si="360">ROUND((Q122+R122)/$AF$2,0)</f>
        <v>49261</v>
      </c>
      <c r="AM122" s="73">
        <f>ROUND((J122+K122)/$AF$2,0)</f>
        <v>41451</v>
      </c>
      <c r="AN122" s="74">
        <f t="shared" ref="AN122" si="361">ROUND((S122+T122)/$AF$2,0)</f>
        <v>61313</v>
      </c>
      <c r="AR122" s="24">
        <f t="shared" si="317"/>
        <v>0</v>
      </c>
      <c r="AS122" s="14">
        <f t="shared" si="318"/>
        <v>0</v>
      </c>
      <c r="AT122" s="75" t="e">
        <f t="shared" si="319"/>
        <v>#DIV/0!</v>
      </c>
    </row>
    <row r="123" spans="1:46" ht="15.75" hidden="1" outlineLevel="2" thickBot="1" x14ac:dyDescent="0.3">
      <c r="A123" s="88" t="str">
        <f t="shared" si="320"/>
        <v>TARIFA CONJUNTA INFORMACIÓN GENERAL de PAGO (29)</v>
      </c>
      <c r="B123" s="104"/>
      <c r="C123" s="105"/>
      <c r="D123" s="21"/>
      <c r="E123" s="21"/>
      <c r="F123" s="1"/>
      <c r="G123" s="1"/>
      <c r="H123" s="1"/>
      <c r="I123" s="1"/>
      <c r="J123" s="1"/>
      <c r="K123" s="1"/>
      <c r="L123" s="56"/>
      <c r="M123" s="26"/>
      <c r="N123" s="26"/>
      <c r="O123" s="65"/>
      <c r="P123" s="65"/>
      <c r="Q123" s="65"/>
      <c r="R123" s="65"/>
      <c r="S123" s="65"/>
      <c r="T123" s="65"/>
      <c r="U123" s="46"/>
      <c r="V123" s="45"/>
      <c r="W123" s="24"/>
      <c r="AF123" s="64" t="str">
        <f t="shared" si="316"/>
        <v>TARIFA CONJUNTA INFORMACIÓN GENERAL de PAGO (29)</v>
      </c>
      <c r="AG123" s="62"/>
      <c r="AH123" s="63"/>
      <c r="AI123" s="73"/>
      <c r="AJ123" s="74"/>
      <c r="AK123" s="73"/>
      <c r="AL123" s="74"/>
      <c r="AM123" s="73"/>
      <c r="AN123" s="74"/>
      <c r="AR123" s="24"/>
      <c r="AS123" s="14"/>
      <c r="AT123" s="75"/>
    </row>
    <row r="124" spans="1:46" ht="15.75" hidden="1" outlineLevel="2" thickBot="1" x14ac:dyDescent="0.3">
      <c r="A124" s="106" t="str">
        <f t="shared" si="320"/>
        <v>TARIFA LÍDERES (9)</v>
      </c>
      <c r="B124" s="107"/>
      <c r="C124" s="108"/>
      <c r="D124" s="1">
        <f>ROUND(D88+D91+D92+D94+D95+D96+D100+D102+D103,0)</f>
        <v>709</v>
      </c>
      <c r="E124" s="1">
        <f t="shared" ref="E124:K124" si="362">ROUND(E88+E91+E92+E94+E95+E96+E100+E102+E103,0)</f>
        <v>597</v>
      </c>
      <c r="F124" s="1">
        <f t="shared" si="362"/>
        <v>15597</v>
      </c>
      <c r="G124" s="1">
        <f t="shared" si="362"/>
        <v>13062</v>
      </c>
      <c r="H124" s="1">
        <f t="shared" si="362"/>
        <v>23642</v>
      </c>
      <c r="I124" s="1">
        <f t="shared" si="362"/>
        <v>19898</v>
      </c>
      <c r="J124" s="1">
        <f t="shared" si="362"/>
        <v>29510</v>
      </c>
      <c r="K124" s="1">
        <f t="shared" si="362"/>
        <v>24769</v>
      </c>
      <c r="L124" s="56">
        <f t="shared" ref="L124" si="363">L88+L91+L92+L94+L95+L96+L100+L102+L103</f>
        <v>0</v>
      </c>
      <c r="M124" s="26">
        <f>ROUND(M88+M91+M92+M94+M95+M96+M100+M102+M103,0)</f>
        <v>1042</v>
      </c>
      <c r="N124" s="26">
        <f t="shared" ref="N124:T124" si="364">ROUND(N88+N91+N92+N94+N95+N96+N100+N102+N103,0)</f>
        <v>875</v>
      </c>
      <c r="O124" s="65">
        <f t="shared" si="364"/>
        <v>22873</v>
      </c>
      <c r="P124" s="65">
        <f t="shared" si="364"/>
        <v>19163</v>
      </c>
      <c r="Q124" s="65">
        <f t="shared" si="364"/>
        <v>34725</v>
      </c>
      <c r="R124" s="65">
        <f t="shared" si="364"/>
        <v>29303</v>
      </c>
      <c r="S124" s="65">
        <f t="shared" si="364"/>
        <v>43425</v>
      </c>
      <c r="T124" s="65">
        <f t="shared" si="364"/>
        <v>36368</v>
      </c>
      <c r="U124" s="46"/>
      <c r="V124" s="45"/>
      <c r="W124" s="24"/>
      <c r="AF124" s="64" t="str">
        <f t="shared" si="316"/>
        <v>TARIFA LÍDERES (9)</v>
      </c>
      <c r="AG124" s="62">
        <f>ROUND((D124+E124)/$AF$2,0)</f>
        <v>691</v>
      </c>
      <c r="AH124" s="63">
        <f>ROUND((M124+N124)/$AF$2,0)</f>
        <v>1014</v>
      </c>
      <c r="AI124" s="73">
        <f>ROUND((F124+G124)/$AF$2,0)</f>
        <v>15163</v>
      </c>
      <c r="AJ124" s="74">
        <f t="shared" ref="AJ124" si="365">ROUND((O124+P124)/$AF$2,0)</f>
        <v>22241</v>
      </c>
      <c r="AK124" s="73">
        <f>ROUND((H124+I124)/$AF$2,0)</f>
        <v>23037</v>
      </c>
      <c r="AL124" s="74">
        <f t="shared" ref="AL124" si="366">ROUND((Q124+R124)/$AF$2,0)</f>
        <v>33877</v>
      </c>
      <c r="AM124" s="73">
        <f>ROUND((J124+K124)/$AF$2,0)</f>
        <v>28719</v>
      </c>
      <c r="AN124" s="74">
        <f t="shared" ref="AN124" si="367">ROUND((S124+T124)/$AF$2,0)</f>
        <v>42219</v>
      </c>
      <c r="AR124" s="24">
        <f t="shared" si="317"/>
        <v>0</v>
      </c>
      <c r="AS124" s="14">
        <f t="shared" si="318"/>
        <v>0</v>
      </c>
      <c r="AT124" s="75" t="e">
        <f t="shared" si="319"/>
        <v>#DIV/0!</v>
      </c>
    </row>
    <row r="125" spans="1:46" hidden="1" outlineLevel="1" collapsed="1" x14ac:dyDescent="0.25"/>
    <row r="126" spans="1:46" ht="15.75" hidden="1" outlineLevel="1" thickBot="1" x14ac:dyDescent="0.3"/>
    <row r="127" spans="1:46" ht="15.75" hidden="1" outlineLevel="2" thickBot="1" x14ac:dyDescent="0.3">
      <c r="A127" s="276" t="s">
        <v>8</v>
      </c>
      <c r="B127" s="25" t="str">
        <f t="shared" ref="B127:X127" si="368">B85</f>
        <v>AUDIENCIA</v>
      </c>
      <c r="C127" s="25" t="str">
        <f t="shared" si="368"/>
        <v>DIFUSIÓN</v>
      </c>
      <c r="D127" s="269" t="str">
        <f t="shared" si="368"/>
        <v>MODULO</v>
      </c>
      <c r="E127" s="270">
        <f t="shared" si="368"/>
        <v>0</v>
      </c>
      <c r="F127" s="271" t="str">
        <f t="shared" si="368"/>
        <v>MEDIA PAGINA</v>
      </c>
      <c r="G127" s="272">
        <f t="shared" si="368"/>
        <v>0</v>
      </c>
      <c r="H127" s="273" t="str">
        <f t="shared" si="368"/>
        <v>ROBAPAGINAS GRANDE</v>
      </c>
      <c r="I127" s="270">
        <f t="shared" si="368"/>
        <v>0</v>
      </c>
      <c r="J127" s="271" t="str">
        <f t="shared" si="368"/>
        <v>PAGINA</v>
      </c>
      <c r="K127" s="272">
        <f t="shared" si="368"/>
        <v>0</v>
      </c>
      <c r="L127" s="17">
        <f t="shared" si="368"/>
        <v>0</v>
      </c>
      <c r="M127" s="274" t="str">
        <f t="shared" si="368"/>
        <v>MODULO</v>
      </c>
      <c r="N127" s="275">
        <f t="shared" si="368"/>
        <v>0</v>
      </c>
      <c r="O127" s="264" t="str">
        <f t="shared" si="368"/>
        <v>MEDIA PAGINA</v>
      </c>
      <c r="P127" s="266">
        <f t="shared" si="368"/>
        <v>0</v>
      </c>
      <c r="Q127" s="274" t="str">
        <f t="shared" si="368"/>
        <v>ROBAP GRANDE</v>
      </c>
      <c r="R127" s="275">
        <f t="shared" si="368"/>
        <v>0</v>
      </c>
      <c r="S127" s="264" t="str">
        <f t="shared" si="368"/>
        <v>PAGINA</v>
      </c>
      <c r="T127" s="266">
        <f t="shared" si="368"/>
        <v>0</v>
      </c>
      <c r="U127" s="264" t="str">
        <f t="shared" si="368"/>
        <v>RECARGOS</v>
      </c>
      <c r="V127" s="265">
        <f t="shared" si="368"/>
        <v>0</v>
      </c>
      <c r="W127" s="262" t="str">
        <f t="shared" si="368"/>
        <v>LECTORES POR EJEMPLAR</v>
      </c>
      <c r="X127" s="263">
        <f t="shared" si="368"/>
        <v>0</v>
      </c>
      <c r="Y127" s="264" t="str">
        <f>Y85</f>
        <v>MÓDULOS POR PÁGINA</v>
      </c>
      <c r="Z127" s="265">
        <f t="shared" ref="Z127:AA127" si="369">Z85</f>
        <v>0</v>
      </c>
      <c r="AA127" s="266">
        <f t="shared" si="369"/>
        <v>0</v>
      </c>
      <c r="AF127" s="58" t="s">
        <v>76</v>
      </c>
      <c r="AO127" s="264" t="s">
        <v>59</v>
      </c>
      <c r="AP127" s="265"/>
      <c r="AQ127" s="266"/>
      <c r="AT127" s="61" t="s">
        <v>78</v>
      </c>
    </row>
    <row r="128" spans="1:46" ht="15.75" hidden="1" outlineLevel="2" thickBot="1" x14ac:dyDescent="0.3">
      <c r="A128" s="276"/>
      <c r="B128" s="25" t="str">
        <f t="shared" ref="B128:W128" si="370">B86</f>
        <v>3º 2018</v>
      </c>
      <c r="C128" s="25" t="str">
        <f t="shared" si="370"/>
        <v>Jul 17 - Jun 18</v>
      </c>
      <c r="D128" s="23" t="str">
        <f t="shared" si="370"/>
        <v>IMPAR</v>
      </c>
      <c r="E128" s="22" t="str">
        <f t="shared" si="370"/>
        <v>PAR</v>
      </c>
      <c r="F128" s="4" t="str">
        <f t="shared" si="370"/>
        <v>IMPAR</v>
      </c>
      <c r="G128" s="5" t="str">
        <f t="shared" si="370"/>
        <v>PAR</v>
      </c>
      <c r="H128" s="2" t="str">
        <f t="shared" si="370"/>
        <v>IMPAR</v>
      </c>
      <c r="I128" s="3" t="str">
        <f t="shared" si="370"/>
        <v>PAR</v>
      </c>
      <c r="J128" s="4" t="str">
        <f t="shared" si="370"/>
        <v>IMPAR</v>
      </c>
      <c r="K128" s="5" t="str">
        <f t="shared" si="370"/>
        <v>PAR</v>
      </c>
      <c r="L128" s="18">
        <f t="shared" si="370"/>
        <v>0</v>
      </c>
      <c r="M128" s="8" t="str">
        <f t="shared" si="370"/>
        <v>IMPAR</v>
      </c>
      <c r="N128" s="9" t="str">
        <f t="shared" si="370"/>
        <v>PAR</v>
      </c>
      <c r="O128" s="10" t="str">
        <f t="shared" si="370"/>
        <v>IMPAR</v>
      </c>
      <c r="P128" s="10" t="str">
        <f t="shared" si="370"/>
        <v>PAR</v>
      </c>
      <c r="Q128" s="9" t="str">
        <f t="shared" si="370"/>
        <v>IMPAR</v>
      </c>
      <c r="R128" s="11" t="str">
        <f t="shared" si="370"/>
        <v>PAR</v>
      </c>
      <c r="S128" s="12" t="str">
        <f t="shared" si="370"/>
        <v>IMPAR</v>
      </c>
      <c r="T128" s="13" t="str">
        <f t="shared" si="370"/>
        <v>PAR</v>
      </c>
      <c r="U128" s="28" t="str">
        <f t="shared" si="370"/>
        <v>COLOR(/pagPar)</v>
      </c>
      <c r="V128" s="48" t="str">
        <f t="shared" si="370"/>
        <v>IMPAR (/PAG)</v>
      </c>
      <c r="W128" s="52" t="str">
        <f t="shared" si="370"/>
        <v>PROMEDIO</v>
      </c>
      <c r="X128" s="53" t="e">
        <f>AVERAGE(W129:W148)</f>
        <v>#DIV/0!</v>
      </c>
      <c r="Y128" s="49" t="str">
        <f>Y86</f>
        <v>ancho</v>
      </c>
      <c r="Z128" s="50" t="str">
        <f t="shared" ref="Z128:AA128" si="371">Z86</f>
        <v>alto</v>
      </c>
      <c r="AA128" s="51" t="str">
        <f t="shared" si="371"/>
        <v>página</v>
      </c>
      <c r="AF128" s="59">
        <f t="shared" ref="AF128:AF146" si="372">AF86</f>
        <v>1.89</v>
      </c>
      <c r="AG128" s="267" t="s">
        <v>44</v>
      </c>
      <c r="AH128" s="268"/>
      <c r="AI128" s="267" t="s">
        <v>11</v>
      </c>
      <c r="AJ128" s="268"/>
      <c r="AK128" s="267" t="s">
        <v>45</v>
      </c>
      <c r="AL128" s="268"/>
      <c r="AM128" s="267" t="s">
        <v>12</v>
      </c>
      <c r="AN128" s="268"/>
      <c r="AO128" s="50" t="s">
        <v>56</v>
      </c>
      <c r="AP128" s="50" t="s">
        <v>57</v>
      </c>
      <c r="AQ128" s="51" t="s">
        <v>60</v>
      </c>
      <c r="AR128" t="s">
        <v>46</v>
      </c>
      <c r="AS128" t="s">
        <v>47</v>
      </c>
      <c r="AT128" s="60" t="s">
        <v>77</v>
      </c>
    </row>
    <row r="129" spans="1:46" ht="15.75" hidden="1" outlineLevel="2" thickBot="1" x14ac:dyDescent="0.3">
      <c r="A129" s="91" t="str">
        <f>A87</f>
        <v>LA OPINIÓN DE MALAGA</v>
      </c>
      <c r="B129" s="102">
        <f t="shared" ref="B129:T129" si="373">B87</f>
        <v>11100</v>
      </c>
      <c r="C129" s="103">
        <f t="shared" si="373"/>
        <v>1748</v>
      </c>
      <c r="D129" s="21">
        <f t="shared" si="373"/>
        <v>54</v>
      </c>
      <c r="E129" s="21">
        <f t="shared" si="373"/>
        <v>45</v>
      </c>
      <c r="F129" s="1">
        <f t="shared" si="373"/>
        <v>1242</v>
      </c>
      <c r="G129" s="1">
        <f t="shared" si="373"/>
        <v>1035</v>
      </c>
      <c r="H129" s="1">
        <f t="shared" si="373"/>
        <v>1987</v>
      </c>
      <c r="I129" s="1">
        <f t="shared" si="373"/>
        <v>1656</v>
      </c>
      <c r="J129" s="1">
        <f t="shared" si="373"/>
        <v>2430</v>
      </c>
      <c r="K129" s="1">
        <f t="shared" si="373"/>
        <v>2025</v>
      </c>
      <c r="L129" s="20">
        <f t="shared" si="373"/>
        <v>0</v>
      </c>
      <c r="M129" s="68">
        <f t="shared" si="373"/>
        <v>81</v>
      </c>
      <c r="N129" s="68">
        <f t="shared" si="373"/>
        <v>68</v>
      </c>
      <c r="O129" s="69">
        <f t="shared" si="373"/>
        <v>1863</v>
      </c>
      <c r="P129" s="69">
        <f t="shared" si="373"/>
        <v>1553</v>
      </c>
      <c r="Q129" s="69">
        <f t="shared" si="373"/>
        <v>2981</v>
      </c>
      <c r="R129" s="69">
        <f t="shared" si="373"/>
        <v>2484</v>
      </c>
      <c r="S129" s="69">
        <f t="shared" si="373"/>
        <v>3645</v>
      </c>
      <c r="T129" s="69">
        <f t="shared" si="373"/>
        <v>3038</v>
      </c>
      <c r="U129" s="46">
        <f t="shared" ref="U129:U146" si="374">T129/K129-1</f>
        <v>0.50024691358024698</v>
      </c>
      <c r="V129" s="45">
        <f t="shared" ref="V129:V146" si="375">J129/K129-1</f>
        <v>0.19999999999999996</v>
      </c>
      <c r="W129" s="24">
        <f t="shared" ref="W129:W146" si="376">B129/C129</f>
        <v>6.3501144164759724</v>
      </c>
      <c r="Y129">
        <f>Y87</f>
        <v>5</v>
      </c>
      <c r="Z129">
        <f>Z87</f>
        <v>10</v>
      </c>
      <c r="AA129" s="27">
        <f t="shared" ref="AA129:AA146" si="377">Z129*Y129</f>
        <v>50</v>
      </c>
      <c r="AF129" s="64" t="str">
        <f t="shared" si="372"/>
        <v>LA OPINIÓN DE MALAGA</v>
      </c>
      <c r="AG129" s="62">
        <f t="shared" ref="AG129:AG146" si="378">ROUND((D129+E129)/$AF$2,0)</f>
        <v>52</v>
      </c>
      <c r="AH129" s="63">
        <f t="shared" ref="AH129:AH146" si="379">ROUND((M129+N129)/$AF$2,0)</f>
        <v>79</v>
      </c>
      <c r="AI129" s="73">
        <f t="shared" ref="AI129:AI146" si="380">ROUND((F129+G129)/$AF$2,0)</f>
        <v>1205</v>
      </c>
      <c r="AJ129" s="74">
        <f t="shared" ref="AJ129:AJ146" si="381">ROUND((O129+P129)/$AF$2,0)</f>
        <v>1807</v>
      </c>
      <c r="AK129" s="73">
        <f t="shared" ref="AK129:AK146" si="382">ROUND((H129+I129)/$AF$2,0)</f>
        <v>1928</v>
      </c>
      <c r="AL129" s="74">
        <f t="shared" ref="AL129:AL146" si="383">ROUND((Q129+R129)/$AF$2,0)</f>
        <v>2892</v>
      </c>
      <c r="AM129" s="73">
        <f t="shared" ref="AM129:AM146" si="384">ROUND((J129+K129)/$AF$2,0)</f>
        <v>2357</v>
      </c>
      <c r="AN129" s="74">
        <f t="shared" ref="AN129:AN146" si="385">ROUND((S129+T129)/$AF$2,0)</f>
        <v>3536</v>
      </c>
      <c r="AO129" s="57">
        <f>Y129</f>
        <v>5</v>
      </c>
      <c r="AP129" s="57">
        <f t="shared" ref="AP129:AP146" si="386">Z129</f>
        <v>10</v>
      </c>
      <c r="AQ129" s="57">
        <f t="shared" ref="AQ129:AQ146" si="387">AA129</f>
        <v>50</v>
      </c>
      <c r="AR129" s="24">
        <f t="shared" ref="AR129:AR146" si="388">W129</f>
        <v>6.3501144164759724</v>
      </c>
      <c r="AS129" s="14">
        <f t="shared" ref="AS129:AS146" si="389">U129</f>
        <v>0.50024691358024698</v>
      </c>
      <c r="AT129" s="75">
        <f t="shared" ref="AT129:AT146" si="390">AM129/B129*1000</f>
        <v>212.34234234234233</v>
      </c>
    </row>
    <row r="130" spans="1:46" ht="15.75" hidden="1" outlineLevel="2" thickBot="1" x14ac:dyDescent="0.3">
      <c r="A130" s="42" t="str">
        <f t="shared" ref="A130:T130" si="391">A88</f>
        <v>LA NUEVA ESPAÑA</v>
      </c>
      <c r="B130" s="104">
        <f t="shared" si="391"/>
        <v>288000</v>
      </c>
      <c r="C130" s="105">
        <f t="shared" si="391"/>
        <v>36404</v>
      </c>
      <c r="D130" s="21">
        <f t="shared" si="391"/>
        <v>92</v>
      </c>
      <c r="E130" s="21">
        <f t="shared" si="391"/>
        <v>77</v>
      </c>
      <c r="F130" s="1">
        <f t="shared" si="391"/>
        <v>2125</v>
      </c>
      <c r="G130" s="1">
        <f t="shared" si="391"/>
        <v>1771</v>
      </c>
      <c r="H130" s="1">
        <f t="shared" si="391"/>
        <v>3401</v>
      </c>
      <c r="I130" s="1">
        <f t="shared" si="391"/>
        <v>2834</v>
      </c>
      <c r="J130" s="1">
        <f t="shared" si="391"/>
        <v>4158</v>
      </c>
      <c r="K130" s="1">
        <f t="shared" si="391"/>
        <v>3465</v>
      </c>
      <c r="L130" s="20">
        <f t="shared" si="391"/>
        <v>0</v>
      </c>
      <c r="M130" s="68">
        <f t="shared" si="391"/>
        <v>138</v>
      </c>
      <c r="N130" s="68">
        <f t="shared" si="391"/>
        <v>116</v>
      </c>
      <c r="O130" s="69">
        <f t="shared" si="391"/>
        <v>3188</v>
      </c>
      <c r="P130" s="69">
        <f t="shared" si="391"/>
        <v>2657</v>
      </c>
      <c r="Q130" s="69">
        <f t="shared" si="391"/>
        <v>5102</v>
      </c>
      <c r="R130" s="69">
        <f t="shared" si="391"/>
        <v>4251</v>
      </c>
      <c r="S130" s="69">
        <f t="shared" si="391"/>
        <v>6237</v>
      </c>
      <c r="T130" s="69">
        <f t="shared" si="391"/>
        <v>5198</v>
      </c>
      <c r="U130" s="46">
        <f t="shared" si="374"/>
        <v>0.50014430014430022</v>
      </c>
      <c r="V130" s="45">
        <f t="shared" si="375"/>
        <v>0.19999999999999996</v>
      </c>
      <c r="W130" s="24">
        <f t="shared" si="376"/>
        <v>7.9112185474123722</v>
      </c>
      <c r="Y130">
        <f t="shared" ref="Y130:Z130" si="392">Y88</f>
        <v>5</v>
      </c>
      <c r="Z130">
        <f t="shared" si="392"/>
        <v>10</v>
      </c>
      <c r="AA130" s="27">
        <f t="shared" si="377"/>
        <v>50</v>
      </c>
      <c r="AF130" s="64" t="str">
        <f t="shared" si="372"/>
        <v>LA NUEVA ESPAÑA</v>
      </c>
      <c r="AG130" s="62">
        <f t="shared" si="378"/>
        <v>89</v>
      </c>
      <c r="AH130" s="63">
        <f t="shared" si="379"/>
        <v>134</v>
      </c>
      <c r="AI130" s="73">
        <f t="shared" si="380"/>
        <v>2061</v>
      </c>
      <c r="AJ130" s="74">
        <f t="shared" si="381"/>
        <v>3093</v>
      </c>
      <c r="AK130" s="73">
        <f t="shared" si="382"/>
        <v>3299</v>
      </c>
      <c r="AL130" s="74">
        <f t="shared" si="383"/>
        <v>4949</v>
      </c>
      <c r="AM130" s="73">
        <f t="shared" si="384"/>
        <v>4033</v>
      </c>
      <c r="AN130" s="74">
        <f t="shared" si="385"/>
        <v>6050</v>
      </c>
      <c r="AO130" s="57">
        <f t="shared" ref="AO130:AO146" si="393">Y130</f>
        <v>5</v>
      </c>
      <c r="AP130" s="57">
        <f t="shared" si="386"/>
        <v>10</v>
      </c>
      <c r="AQ130" s="57">
        <f t="shared" si="387"/>
        <v>50</v>
      </c>
      <c r="AR130" s="24">
        <f t="shared" si="388"/>
        <v>7.9112185474123722</v>
      </c>
      <c r="AS130" s="14">
        <f t="shared" si="389"/>
        <v>0.50014430014430022</v>
      </c>
      <c r="AT130" s="75">
        <f t="shared" si="390"/>
        <v>14.003472222222223</v>
      </c>
    </row>
    <row r="131" spans="1:46" hidden="1" outlineLevel="2" x14ac:dyDescent="0.25">
      <c r="A131" s="167" t="str">
        <f t="shared" ref="A131:T131" si="394">A89</f>
        <v>DIARIO DE MALLORCA</v>
      </c>
      <c r="B131" s="104">
        <f t="shared" si="394"/>
        <v>95600</v>
      </c>
      <c r="C131" s="105">
        <f t="shared" si="394"/>
        <v>10383</v>
      </c>
      <c r="D131" s="21">
        <f t="shared" si="394"/>
        <v>65</v>
      </c>
      <c r="E131" s="21">
        <f t="shared" si="394"/>
        <v>54</v>
      </c>
      <c r="F131" s="1">
        <f t="shared" si="394"/>
        <v>1600</v>
      </c>
      <c r="G131" s="1">
        <f t="shared" si="394"/>
        <v>1340</v>
      </c>
      <c r="H131" s="1">
        <f t="shared" si="394"/>
        <v>2370</v>
      </c>
      <c r="I131" s="1">
        <f t="shared" si="394"/>
        <v>1970</v>
      </c>
      <c r="J131" s="1">
        <f t="shared" si="394"/>
        <v>3100</v>
      </c>
      <c r="K131" s="1">
        <f t="shared" si="394"/>
        <v>2580</v>
      </c>
      <c r="L131" s="20">
        <f t="shared" si="394"/>
        <v>0</v>
      </c>
      <c r="M131" s="26">
        <f t="shared" si="394"/>
        <v>97</v>
      </c>
      <c r="N131" s="26">
        <f t="shared" si="394"/>
        <v>80</v>
      </c>
      <c r="O131" s="65">
        <f t="shared" si="394"/>
        <v>2400</v>
      </c>
      <c r="P131" s="65">
        <f t="shared" si="394"/>
        <v>2010</v>
      </c>
      <c r="Q131" s="65">
        <f t="shared" si="394"/>
        <v>3560</v>
      </c>
      <c r="R131" s="65">
        <f t="shared" si="394"/>
        <v>2960</v>
      </c>
      <c r="S131" s="65">
        <f t="shared" si="394"/>
        <v>4640</v>
      </c>
      <c r="T131" s="65">
        <f t="shared" si="394"/>
        <v>3870</v>
      </c>
      <c r="U131" s="46">
        <f t="shared" si="374"/>
        <v>0.5</v>
      </c>
      <c r="V131" s="45">
        <f t="shared" si="375"/>
        <v>0.20155038759689914</v>
      </c>
      <c r="W131" s="24">
        <f t="shared" si="376"/>
        <v>9.2073581816430696</v>
      </c>
      <c r="Y131">
        <f t="shared" ref="Y131:Z131" si="395">Y89</f>
        <v>5</v>
      </c>
      <c r="Z131">
        <f t="shared" si="395"/>
        <v>10</v>
      </c>
      <c r="AA131" s="27">
        <f t="shared" si="377"/>
        <v>50</v>
      </c>
      <c r="AF131" s="64" t="str">
        <f t="shared" si="372"/>
        <v>DIARIO DE MALLORCA</v>
      </c>
      <c r="AG131" s="62">
        <f t="shared" si="378"/>
        <v>63</v>
      </c>
      <c r="AH131" s="63">
        <f t="shared" si="379"/>
        <v>94</v>
      </c>
      <c r="AI131" s="73">
        <f t="shared" si="380"/>
        <v>1556</v>
      </c>
      <c r="AJ131" s="74">
        <f t="shared" si="381"/>
        <v>2333</v>
      </c>
      <c r="AK131" s="73">
        <f t="shared" si="382"/>
        <v>2296</v>
      </c>
      <c r="AL131" s="74">
        <f t="shared" si="383"/>
        <v>3450</v>
      </c>
      <c r="AM131" s="73">
        <f t="shared" si="384"/>
        <v>3005</v>
      </c>
      <c r="AN131" s="74">
        <f t="shared" si="385"/>
        <v>4503</v>
      </c>
      <c r="AO131" s="57">
        <f t="shared" si="393"/>
        <v>5</v>
      </c>
      <c r="AP131" s="57">
        <f t="shared" si="386"/>
        <v>10</v>
      </c>
      <c r="AQ131" s="57">
        <f t="shared" si="387"/>
        <v>50</v>
      </c>
      <c r="AR131" s="24">
        <f t="shared" si="388"/>
        <v>9.2073581816430696</v>
      </c>
      <c r="AS131" s="14">
        <f t="shared" si="389"/>
        <v>0.5</v>
      </c>
      <c r="AT131" s="75">
        <f t="shared" si="390"/>
        <v>31.43305439330544</v>
      </c>
    </row>
    <row r="132" spans="1:46" ht="15.75" hidden="1" outlineLevel="2" thickBot="1" x14ac:dyDescent="0.3">
      <c r="A132" s="168" t="str">
        <f t="shared" ref="A132:T132" si="396">A90</f>
        <v>DIARIO DE IBIZA</v>
      </c>
      <c r="B132" s="104">
        <f t="shared" si="396"/>
        <v>32100</v>
      </c>
      <c r="C132" s="105">
        <f t="shared" si="396"/>
        <v>3270</v>
      </c>
      <c r="D132" s="21">
        <f t="shared" si="396"/>
        <v>45</v>
      </c>
      <c r="E132" s="21">
        <f t="shared" si="396"/>
        <v>37</v>
      </c>
      <c r="F132" s="1">
        <f t="shared" si="396"/>
        <v>1030</v>
      </c>
      <c r="G132" s="1">
        <f t="shared" si="396"/>
        <v>858</v>
      </c>
      <c r="H132" s="1">
        <f t="shared" si="396"/>
        <v>1648</v>
      </c>
      <c r="I132" s="1">
        <f t="shared" si="396"/>
        <v>1373</v>
      </c>
      <c r="J132" s="1">
        <f t="shared" si="396"/>
        <v>2015</v>
      </c>
      <c r="K132" s="1">
        <f t="shared" si="396"/>
        <v>1679</v>
      </c>
      <c r="L132" s="20">
        <f t="shared" si="396"/>
        <v>0</v>
      </c>
      <c r="M132" s="26">
        <f t="shared" si="396"/>
        <v>68</v>
      </c>
      <c r="N132" s="26">
        <f t="shared" si="396"/>
        <v>56</v>
      </c>
      <c r="O132" s="65">
        <f t="shared" si="396"/>
        <v>1545</v>
      </c>
      <c r="P132" s="65">
        <f t="shared" si="396"/>
        <v>1287</v>
      </c>
      <c r="Q132" s="65">
        <f t="shared" si="396"/>
        <v>2472</v>
      </c>
      <c r="R132" s="65">
        <f t="shared" si="396"/>
        <v>2060</v>
      </c>
      <c r="S132" s="65">
        <f t="shared" si="396"/>
        <v>3023</v>
      </c>
      <c r="T132" s="65">
        <f t="shared" si="396"/>
        <v>2519</v>
      </c>
      <c r="U132" s="46">
        <f t="shared" si="374"/>
        <v>0.50029779630732585</v>
      </c>
      <c r="V132" s="45">
        <f t="shared" si="375"/>
        <v>0.20011911852293029</v>
      </c>
      <c r="W132" s="24">
        <f t="shared" si="376"/>
        <v>9.8165137614678901</v>
      </c>
      <c r="Y132">
        <f t="shared" ref="Y132:Z132" si="397">Y90</f>
        <v>5</v>
      </c>
      <c r="Z132">
        <f t="shared" si="397"/>
        <v>10</v>
      </c>
      <c r="AA132" s="27">
        <f t="shared" si="377"/>
        <v>50</v>
      </c>
      <c r="AF132" s="64" t="str">
        <f t="shared" si="372"/>
        <v>DIARIO DE IBIZA</v>
      </c>
      <c r="AG132" s="62">
        <f t="shared" si="378"/>
        <v>43</v>
      </c>
      <c r="AH132" s="63">
        <f t="shared" si="379"/>
        <v>66</v>
      </c>
      <c r="AI132" s="73">
        <f t="shared" si="380"/>
        <v>999</v>
      </c>
      <c r="AJ132" s="74">
        <f t="shared" si="381"/>
        <v>1498</v>
      </c>
      <c r="AK132" s="73">
        <f t="shared" si="382"/>
        <v>1598</v>
      </c>
      <c r="AL132" s="74">
        <f t="shared" si="383"/>
        <v>2398</v>
      </c>
      <c r="AM132" s="73">
        <f t="shared" si="384"/>
        <v>1954</v>
      </c>
      <c r="AN132" s="74">
        <f t="shared" si="385"/>
        <v>2932</v>
      </c>
      <c r="AO132" s="57">
        <f t="shared" si="393"/>
        <v>5</v>
      </c>
      <c r="AP132" s="57">
        <f t="shared" si="386"/>
        <v>10</v>
      </c>
      <c r="AQ132" s="57">
        <f t="shared" si="387"/>
        <v>50</v>
      </c>
      <c r="AR132" s="24">
        <f t="shared" si="388"/>
        <v>9.8165137614678901</v>
      </c>
      <c r="AS132" s="14">
        <f t="shared" si="389"/>
        <v>0.50029779630732585</v>
      </c>
      <c r="AT132" s="75">
        <f t="shared" si="390"/>
        <v>60.872274143302178</v>
      </c>
    </row>
    <row r="133" spans="1:46" hidden="1" outlineLevel="2" x14ac:dyDescent="0.25">
      <c r="A133" s="29" t="str">
        <f t="shared" ref="A133:T133" si="398">A91</f>
        <v>EL DÍA DE TENERIFE</v>
      </c>
      <c r="B133" s="104">
        <f t="shared" si="398"/>
        <v>130400</v>
      </c>
      <c r="C133" s="105">
        <f t="shared" si="398"/>
        <v>8148</v>
      </c>
      <c r="D133" s="70">
        <f t="shared" si="398"/>
        <v>65</v>
      </c>
      <c r="E133" s="21">
        <f t="shared" si="398"/>
        <v>55</v>
      </c>
      <c r="F133" s="71">
        <f t="shared" si="398"/>
        <v>1300</v>
      </c>
      <c r="G133" s="1">
        <f t="shared" si="398"/>
        <v>1100</v>
      </c>
      <c r="H133" s="71">
        <f t="shared" si="398"/>
        <v>1820</v>
      </c>
      <c r="I133" s="71">
        <f t="shared" si="398"/>
        <v>1540</v>
      </c>
      <c r="J133" s="71">
        <f t="shared" si="398"/>
        <v>2600</v>
      </c>
      <c r="K133" s="1">
        <f t="shared" si="398"/>
        <v>2200</v>
      </c>
      <c r="L133" s="20">
        <f t="shared" si="398"/>
        <v>0</v>
      </c>
      <c r="M133" s="68">
        <f t="shared" si="398"/>
        <v>97.5</v>
      </c>
      <c r="N133" s="68">
        <f t="shared" si="398"/>
        <v>82.5</v>
      </c>
      <c r="O133" s="69">
        <f t="shared" si="398"/>
        <v>1950</v>
      </c>
      <c r="P133" s="69">
        <f t="shared" si="398"/>
        <v>1650</v>
      </c>
      <c r="Q133" s="69">
        <f t="shared" si="398"/>
        <v>2730</v>
      </c>
      <c r="R133" s="69">
        <f t="shared" si="398"/>
        <v>2310</v>
      </c>
      <c r="S133" s="69">
        <f t="shared" si="398"/>
        <v>3900</v>
      </c>
      <c r="T133" s="69">
        <f t="shared" si="398"/>
        <v>3300</v>
      </c>
      <c r="U133" s="46">
        <f t="shared" si="374"/>
        <v>0.5</v>
      </c>
      <c r="V133" s="45">
        <f t="shared" si="375"/>
        <v>0.18181818181818188</v>
      </c>
      <c r="W133" s="24">
        <f t="shared" si="376"/>
        <v>16.00392734413353</v>
      </c>
      <c r="Y133">
        <f t="shared" ref="Y133:Z133" si="399">Y91</f>
        <v>5</v>
      </c>
      <c r="Z133">
        <f t="shared" si="399"/>
        <v>8</v>
      </c>
      <c r="AA133" s="27">
        <f t="shared" si="377"/>
        <v>40</v>
      </c>
      <c r="AF133" s="64" t="str">
        <f t="shared" si="372"/>
        <v>EL DÍA DE TENERIFE</v>
      </c>
      <c r="AG133" s="62">
        <f t="shared" si="378"/>
        <v>63</v>
      </c>
      <c r="AH133" s="63">
        <f t="shared" si="379"/>
        <v>95</v>
      </c>
      <c r="AI133" s="73">
        <f t="shared" si="380"/>
        <v>1270</v>
      </c>
      <c r="AJ133" s="74">
        <f t="shared" si="381"/>
        <v>1905</v>
      </c>
      <c r="AK133" s="73">
        <f t="shared" si="382"/>
        <v>1778</v>
      </c>
      <c r="AL133" s="74">
        <f t="shared" si="383"/>
        <v>2667</v>
      </c>
      <c r="AM133" s="73">
        <f t="shared" si="384"/>
        <v>2540</v>
      </c>
      <c r="AN133" s="74">
        <f t="shared" si="385"/>
        <v>3810</v>
      </c>
      <c r="AO133" s="57">
        <f t="shared" si="393"/>
        <v>5</v>
      </c>
      <c r="AP133" s="57">
        <f t="shared" si="386"/>
        <v>8</v>
      </c>
      <c r="AQ133" s="57">
        <f t="shared" si="387"/>
        <v>40</v>
      </c>
      <c r="AR133" s="24">
        <f t="shared" si="388"/>
        <v>16.00392734413353</v>
      </c>
      <c r="AS133" s="14">
        <f t="shared" si="389"/>
        <v>0.5</v>
      </c>
      <c r="AT133" s="75">
        <f t="shared" si="390"/>
        <v>19.478527607361961</v>
      </c>
    </row>
    <row r="134" spans="1:46" hidden="1" outlineLevel="2" x14ac:dyDescent="0.25">
      <c r="A134" s="30" t="str">
        <f t="shared" ref="A134:T134" si="400">A92</f>
        <v>LA PROVINCIA</v>
      </c>
      <c r="B134" s="104">
        <f t="shared" si="400"/>
        <v>103500</v>
      </c>
      <c r="C134" s="105">
        <f t="shared" si="400"/>
        <v>12466</v>
      </c>
      <c r="D134" s="21">
        <f t="shared" si="400"/>
        <v>76</v>
      </c>
      <c r="E134" s="21">
        <f t="shared" si="400"/>
        <v>63</v>
      </c>
      <c r="F134" s="1">
        <f t="shared" si="400"/>
        <v>1752</v>
      </c>
      <c r="G134" s="1">
        <f t="shared" si="400"/>
        <v>1460</v>
      </c>
      <c r="H134" s="1">
        <f t="shared" si="400"/>
        <v>2804</v>
      </c>
      <c r="I134" s="1">
        <f t="shared" si="400"/>
        <v>2337</v>
      </c>
      <c r="J134" s="1">
        <f t="shared" si="400"/>
        <v>3428</v>
      </c>
      <c r="K134" s="1">
        <f t="shared" si="400"/>
        <v>2857</v>
      </c>
      <c r="L134" s="20">
        <f t="shared" si="400"/>
        <v>0</v>
      </c>
      <c r="M134" s="68">
        <f t="shared" si="400"/>
        <v>114</v>
      </c>
      <c r="N134" s="68">
        <f t="shared" si="400"/>
        <v>95</v>
      </c>
      <c r="O134" s="69">
        <f t="shared" si="400"/>
        <v>2628</v>
      </c>
      <c r="P134" s="69">
        <f t="shared" si="400"/>
        <v>2190</v>
      </c>
      <c r="Q134" s="69">
        <f t="shared" si="400"/>
        <v>4206</v>
      </c>
      <c r="R134" s="69">
        <f t="shared" si="400"/>
        <v>3506</v>
      </c>
      <c r="S134" s="69">
        <f t="shared" si="400"/>
        <v>5142</v>
      </c>
      <c r="T134" s="69">
        <f t="shared" si="400"/>
        <v>4286</v>
      </c>
      <c r="U134" s="46">
        <f t="shared" si="374"/>
        <v>0.50017500875043752</v>
      </c>
      <c r="V134" s="45">
        <f t="shared" si="375"/>
        <v>0.19985999299965007</v>
      </c>
      <c r="W134" s="24">
        <f t="shared" si="376"/>
        <v>8.3025830258302591</v>
      </c>
      <c r="Y134">
        <f t="shared" ref="Y134:Z134" si="401">Y92</f>
        <v>5</v>
      </c>
      <c r="Z134">
        <f t="shared" si="401"/>
        <v>10</v>
      </c>
      <c r="AA134" s="27">
        <f t="shared" si="377"/>
        <v>50</v>
      </c>
      <c r="AF134" s="64" t="str">
        <f t="shared" si="372"/>
        <v>LA PROVINCIA</v>
      </c>
      <c r="AG134" s="62">
        <f t="shared" si="378"/>
        <v>74</v>
      </c>
      <c r="AH134" s="63">
        <f t="shared" si="379"/>
        <v>111</v>
      </c>
      <c r="AI134" s="73">
        <f t="shared" si="380"/>
        <v>1699</v>
      </c>
      <c r="AJ134" s="74">
        <f t="shared" si="381"/>
        <v>2549</v>
      </c>
      <c r="AK134" s="73">
        <f t="shared" si="382"/>
        <v>2720</v>
      </c>
      <c r="AL134" s="74">
        <f t="shared" si="383"/>
        <v>4080</v>
      </c>
      <c r="AM134" s="73">
        <f t="shared" si="384"/>
        <v>3325</v>
      </c>
      <c r="AN134" s="74">
        <f t="shared" si="385"/>
        <v>4988</v>
      </c>
      <c r="AO134" s="57">
        <f t="shared" si="393"/>
        <v>5</v>
      </c>
      <c r="AP134" s="57">
        <f t="shared" si="386"/>
        <v>10</v>
      </c>
      <c r="AQ134" s="57">
        <f t="shared" si="387"/>
        <v>50</v>
      </c>
      <c r="AR134" s="24">
        <f t="shared" si="388"/>
        <v>8.3025830258302591</v>
      </c>
      <c r="AS134" s="14">
        <f t="shared" si="389"/>
        <v>0.50017500875043752</v>
      </c>
      <c r="AT134" s="75">
        <f t="shared" si="390"/>
        <v>32.125603864734302</v>
      </c>
    </row>
    <row r="135" spans="1:46" hidden="1" outlineLevel="2" x14ac:dyDescent="0.25">
      <c r="A135" s="168" t="str">
        <f t="shared" ref="A135:T135" si="402">A93</f>
        <v>LA OPINIÓN DE TENERIFE</v>
      </c>
      <c r="B135" s="104">
        <f t="shared" si="402"/>
        <v>0</v>
      </c>
      <c r="C135" s="105">
        <f t="shared" si="402"/>
        <v>0</v>
      </c>
      <c r="D135" s="21">
        <f t="shared" si="402"/>
        <v>0</v>
      </c>
      <c r="E135" s="21">
        <f t="shared" si="402"/>
        <v>0</v>
      </c>
      <c r="F135" s="1">
        <f t="shared" si="402"/>
        <v>0</v>
      </c>
      <c r="G135" s="1">
        <f t="shared" si="402"/>
        <v>0</v>
      </c>
      <c r="H135" s="1">
        <f t="shared" si="402"/>
        <v>0</v>
      </c>
      <c r="I135" s="1">
        <f t="shared" si="402"/>
        <v>0</v>
      </c>
      <c r="J135" s="1">
        <f t="shared" si="402"/>
        <v>0</v>
      </c>
      <c r="K135" s="1">
        <f t="shared" si="402"/>
        <v>0</v>
      </c>
      <c r="L135" s="20">
        <f t="shared" si="402"/>
        <v>0</v>
      </c>
      <c r="M135" s="68">
        <f t="shared" si="402"/>
        <v>0</v>
      </c>
      <c r="N135" s="68">
        <f t="shared" si="402"/>
        <v>0</v>
      </c>
      <c r="O135" s="69">
        <f t="shared" si="402"/>
        <v>0</v>
      </c>
      <c r="P135" s="69">
        <f t="shared" si="402"/>
        <v>0</v>
      </c>
      <c r="Q135" s="69">
        <f t="shared" si="402"/>
        <v>0</v>
      </c>
      <c r="R135" s="69">
        <f t="shared" si="402"/>
        <v>0</v>
      </c>
      <c r="S135" s="69">
        <f t="shared" si="402"/>
        <v>0</v>
      </c>
      <c r="T135" s="69">
        <f t="shared" si="402"/>
        <v>0</v>
      </c>
      <c r="U135" s="46" t="e">
        <f t="shared" si="374"/>
        <v>#DIV/0!</v>
      </c>
      <c r="V135" s="45" t="e">
        <f t="shared" si="375"/>
        <v>#DIV/0!</v>
      </c>
      <c r="W135" s="24" t="e">
        <f t="shared" si="376"/>
        <v>#DIV/0!</v>
      </c>
      <c r="Y135">
        <f t="shared" ref="Y135:Z135" si="403">Y93</f>
        <v>5</v>
      </c>
      <c r="Z135">
        <f t="shared" si="403"/>
        <v>10</v>
      </c>
      <c r="AA135" s="27">
        <f t="shared" si="377"/>
        <v>50</v>
      </c>
      <c r="AF135" s="64" t="str">
        <f t="shared" si="372"/>
        <v>LA OPINIÓN DE TENERIFE</v>
      </c>
      <c r="AG135" s="62">
        <f t="shared" si="378"/>
        <v>0</v>
      </c>
      <c r="AH135" s="63">
        <f t="shared" si="379"/>
        <v>0</v>
      </c>
      <c r="AI135" s="73">
        <f t="shared" si="380"/>
        <v>0</v>
      </c>
      <c r="AJ135" s="74">
        <f t="shared" si="381"/>
        <v>0</v>
      </c>
      <c r="AK135" s="73">
        <f t="shared" si="382"/>
        <v>0</v>
      </c>
      <c r="AL135" s="74">
        <f t="shared" si="383"/>
        <v>0</v>
      </c>
      <c r="AM135" s="73">
        <f t="shared" si="384"/>
        <v>0</v>
      </c>
      <c r="AN135" s="74">
        <f t="shared" si="385"/>
        <v>0</v>
      </c>
      <c r="AO135" s="57">
        <f t="shared" si="393"/>
        <v>5</v>
      </c>
      <c r="AP135" s="57">
        <f t="shared" si="386"/>
        <v>10</v>
      </c>
      <c r="AQ135" s="57">
        <f t="shared" si="387"/>
        <v>50</v>
      </c>
      <c r="AR135" s="24" t="e">
        <f t="shared" si="388"/>
        <v>#DIV/0!</v>
      </c>
      <c r="AS135" s="14" t="e">
        <f t="shared" si="389"/>
        <v>#DIV/0!</v>
      </c>
      <c r="AT135" s="75" t="e">
        <f t="shared" si="390"/>
        <v>#DIV/0!</v>
      </c>
    </row>
    <row r="136" spans="1:46" ht="15.75" hidden="1" outlineLevel="2" thickBot="1" x14ac:dyDescent="0.3">
      <c r="A136" s="30" t="str">
        <f t="shared" ref="A136:T136" si="404">A94</f>
        <v>LA GACETA REGIONAL SALAMANCA</v>
      </c>
      <c r="B136" s="104">
        <f t="shared" si="404"/>
        <v>69700</v>
      </c>
      <c r="C136" s="105">
        <f t="shared" si="404"/>
        <v>9491</v>
      </c>
      <c r="D136" s="21">
        <f t="shared" si="404"/>
        <v>96</v>
      </c>
      <c r="E136" s="21">
        <f t="shared" si="404"/>
        <v>77</v>
      </c>
      <c r="F136" s="1">
        <f t="shared" si="404"/>
        <v>1920</v>
      </c>
      <c r="G136" s="1">
        <f t="shared" si="404"/>
        <v>1540</v>
      </c>
      <c r="H136" s="1">
        <f t="shared" si="404"/>
        <v>2304</v>
      </c>
      <c r="I136" s="1">
        <f t="shared" si="404"/>
        <v>1848</v>
      </c>
      <c r="J136" s="1">
        <f t="shared" si="404"/>
        <v>3025</v>
      </c>
      <c r="K136" s="1">
        <f t="shared" si="404"/>
        <v>2420</v>
      </c>
      <c r="L136" s="76">
        <f t="shared" si="404"/>
        <v>0</v>
      </c>
      <c r="M136" s="26">
        <f t="shared" si="404"/>
        <v>144</v>
      </c>
      <c r="N136" s="26">
        <f t="shared" si="404"/>
        <v>115</v>
      </c>
      <c r="O136" s="69">
        <f t="shared" si="404"/>
        <v>2880</v>
      </c>
      <c r="P136" s="69">
        <f t="shared" si="404"/>
        <v>2300</v>
      </c>
      <c r="Q136" s="69">
        <f t="shared" si="404"/>
        <v>3456</v>
      </c>
      <c r="R136" s="69">
        <f t="shared" si="404"/>
        <v>2760</v>
      </c>
      <c r="S136" s="65">
        <f t="shared" si="404"/>
        <v>4537</v>
      </c>
      <c r="T136" s="65">
        <f t="shared" si="404"/>
        <v>3630</v>
      </c>
      <c r="U136" s="46">
        <f t="shared" si="374"/>
        <v>0.5</v>
      </c>
      <c r="V136" s="45">
        <f t="shared" si="375"/>
        <v>0.25</v>
      </c>
      <c r="W136" s="24">
        <f t="shared" si="376"/>
        <v>7.3437993888947428</v>
      </c>
      <c r="Y136">
        <f t="shared" ref="Y136:Z136" si="405">Y94</f>
        <v>5</v>
      </c>
      <c r="Z136">
        <f t="shared" si="405"/>
        <v>8</v>
      </c>
      <c r="AA136" s="27">
        <f t="shared" si="377"/>
        <v>40</v>
      </c>
      <c r="AF136" s="64" t="str">
        <f t="shared" si="372"/>
        <v>LA GACETA REGIONAL SALAMANCA</v>
      </c>
      <c r="AG136" s="62">
        <f t="shared" si="378"/>
        <v>92</v>
      </c>
      <c r="AH136" s="63">
        <f t="shared" si="379"/>
        <v>137</v>
      </c>
      <c r="AI136" s="73">
        <f t="shared" si="380"/>
        <v>1831</v>
      </c>
      <c r="AJ136" s="74">
        <f t="shared" si="381"/>
        <v>2741</v>
      </c>
      <c r="AK136" s="73">
        <f t="shared" si="382"/>
        <v>2197</v>
      </c>
      <c r="AL136" s="74">
        <f t="shared" si="383"/>
        <v>3289</v>
      </c>
      <c r="AM136" s="73">
        <f t="shared" si="384"/>
        <v>2881</v>
      </c>
      <c r="AN136" s="74">
        <f t="shared" si="385"/>
        <v>4321</v>
      </c>
      <c r="AO136" s="57">
        <f t="shared" si="393"/>
        <v>5</v>
      </c>
      <c r="AP136" s="57">
        <f t="shared" si="386"/>
        <v>8</v>
      </c>
      <c r="AQ136" s="57">
        <f t="shared" si="387"/>
        <v>40</v>
      </c>
      <c r="AR136" s="24">
        <f t="shared" si="388"/>
        <v>7.3437993888947428</v>
      </c>
      <c r="AS136" s="14">
        <f t="shared" si="389"/>
        <v>0.5</v>
      </c>
      <c r="AT136" s="75">
        <f t="shared" si="390"/>
        <v>41.334289813486372</v>
      </c>
    </row>
    <row r="137" spans="1:46" ht="15.75" hidden="1" outlineLevel="2" thickBot="1" x14ac:dyDescent="0.3">
      <c r="A137" s="30" t="str">
        <f t="shared" ref="A137:T137" si="406">A95</f>
        <v>LA OPINIÓN EL CORREO DE ZAMORA</v>
      </c>
      <c r="B137" s="104">
        <f t="shared" si="406"/>
        <v>42300</v>
      </c>
      <c r="C137" s="105">
        <f t="shared" si="406"/>
        <v>4078</v>
      </c>
      <c r="D137" s="21">
        <f t="shared" si="406"/>
        <v>36</v>
      </c>
      <c r="E137" s="21">
        <f t="shared" si="406"/>
        <v>30</v>
      </c>
      <c r="F137" s="1">
        <f t="shared" si="406"/>
        <v>838</v>
      </c>
      <c r="G137" s="1">
        <f t="shared" si="406"/>
        <v>698</v>
      </c>
      <c r="H137" s="1">
        <f t="shared" si="406"/>
        <v>1340</v>
      </c>
      <c r="I137" s="1">
        <f t="shared" si="406"/>
        <v>1117</v>
      </c>
      <c r="J137" s="1">
        <f t="shared" si="406"/>
        <v>1639</v>
      </c>
      <c r="K137" s="1">
        <f t="shared" si="406"/>
        <v>1366</v>
      </c>
      <c r="L137" s="20">
        <f t="shared" si="406"/>
        <v>0</v>
      </c>
      <c r="M137" s="68">
        <f t="shared" si="406"/>
        <v>54</v>
      </c>
      <c r="N137" s="68">
        <f t="shared" si="406"/>
        <v>46</v>
      </c>
      <c r="O137" s="69">
        <f t="shared" si="406"/>
        <v>1257</v>
      </c>
      <c r="P137" s="69">
        <f t="shared" si="406"/>
        <v>1047</v>
      </c>
      <c r="Q137" s="69">
        <f t="shared" si="406"/>
        <v>2010</v>
      </c>
      <c r="R137" s="69">
        <f t="shared" si="406"/>
        <v>1676</v>
      </c>
      <c r="S137" s="69">
        <f t="shared" si="406"/>
        <v>2459</v>
      </c>
      <c r="T137" s="69">
        <f t="shared" si="406"/>
        <v>2049</v>
      </c>
      <c r="U137" s="46">
        <f t="shared" si="374"/>
        <v>0.5</v>
      </c>
      <c r="V137" s="45">
        <f t="shared" si="375"/>
        <v>0.19985358711566614</v>
      </c>
      <c r="W137" s="24">
        <f t="shared" si="376"/>
        <v>10.372731731240805</v>
      </c>
      <c r="Y137">
        <f t="shared" ref="Y137:Z137" si="407">Y95</f>
        <v>5</v>
      </c>
      <c r="Z137">
        <f t="shared" si="407"/>
        <v>10</v>
      </c>
      <c r="AA137" s="27">
        <f t="shared" si="377"/>
        <v>50</v>
      </c>
      <c r="AF137" s="64" t="str">
        <f t="shared" si="372"/>
        <v>LA OPINIÓN EL CORREO DE ZAMORA</v>
      </c>
      <c r="AG137" s="62">
        <f t="shared" si="378"/>
        <v>35</v>
      </c>
      <c r="AH137" s="63">
        <f t="shared" si="379"/>
        <v>53</v>
      </c>
      <c r="AI137" s="73">
        <f t="shared" si="380"/>
        <v>813</v>
      </c>
      <c r="AJ137" s="74">
        <f t="shared" si="381"/>
        <v>1219</v>
      </c>
      <c r="AK137" s="73">
        <f t="shared" si="382"/>
        <v>1300</v>
      </c>
      <c r="AL137" s="74">
        <f t="shared" si="383"/>
        <v>1950</v>
      </c>
      <c r="AM137" s="73">
        <f t="shared" si="384"/>
        <v>1590</v>
      </c>
      <c r="AN137" s="74">
        <f t="shared" si="385"/>
        <v>2385</v>
      </c>
      <c r="AO137" s="57">
        <f t="shared" si="393"/>
        <v>5</v>
      </c>
      <c r="AP137" s="57">
        <f t="shared" si="386"/>
        <v>10</v>
      </c>
      <c r="AQ137" s="57">
        <f t="shared" si="387"/>
        <v>50</v>
      </c>
      <c r="AR137" s="24">
        <f t="shared" si="388"/>
        <v>10.372731731240805</v>
      </c>
      <c r="AS137" s="14">
        <f t="shared" si="389"/>
        <v>0.5</v>
      </c>
      <c r="AT137" s="75">
        <f t="shared" si="390"/>
        <v>37.588652482269502</v>
      </c>
    </row>
    <row r="138" spans="1:46" hidden="1" outlineLevel="2" x14ac:dyDescent="0.25">
      <c r="A138" s="109" t="str">
        <f t="shared" ref="A138:T138" si="408">A96</f>
        <v>SEGRE</v>
      </c>
      <c r="B138" s="104">
        <f t="shared" si="408"/>
        <v>85100</v>
      </c>
      <c r="C138" s="105">
        <f t="shared" si="408"/>
        <v>8427</v>
      </c>
      <c r="D138" s="21">
        <f t="shared" si="408"/>
        <v>93.51</v>
      </c>
      <c r="E138" s="21">
        <f t="shared" si="408"/>
        <v>86.15</v>
      </c>
      <c r="F138" s="1">
        <f t="shared" si="408"/>
        <v>1891.13</v>
      </c>
      <c r="G138" s="1">
        <f t="shared" si="408"/>
        <v>1681</v>
      </c>
      <c r="H138" s="1">
        <f t="shared" si="408"/>
        <v>2731.63</v>
      </c>
      <c r="I138" s="1">
        <f t="shared" si="408"/>
        <v>2521.5</v>
      </c>
      <c r="J138" s="1">
        <f t="shared" si="408"/>
        <v>3362</v>
      </c>
      <c r="K138" s="1">
        <f t="shared" si="408"/>
        <v>3046.3</v>
      </c>
      <c r="L138" s="20">
        <f t="shared" si="408"/>
        <v>0</v>
      </c>
      <c r="M138" s="26">
        <f t="shared" si="408"/>
        <v>116.62</v>
      </c>
      <c r="N138" s="26">
        <f t="shared" si="408"/>
        <v>106.12</v>
      </c>
      <c r="O138" s="65">
        <f t="shared" si="408"/>
        <v>2311.38</v>
      </c>
      <c r="P138" s="65">
        <f t="shared" si="408"/>
        <v>2101.25</v>
      </c>
      <c r="Q138" s="65">
        <f t="shared" si="408"/>
        <v>3362</v>
      </c>
      <c r="R138" s="65">
        <f t="shared" si="408"/>
        <v>3151.88</v>
      </c>
      <c r="S138" s="65">
        <f t="shared" si="408"/>
        <v>4202.5</v>
      </c>
      <c r="T138" s="65">
        <f t="shared" si="408"/>
        <v>3782.25</v>
      </c>
      <c r="U138" s="46">
        <f t="shared" si="374"/>
        <v>0.24158815612382223</v>
      </c>
      <c r="V138" s="45">
        <f t="shared" si="375"/>
        <v>0.1036339165545086</v>
      </c>
      <c r="W138" s="24">
        <f t="shared" si="376"/>
        <v>10.098492939361575</v>
      </c>
      <c r="Y138">
        <f t="shared" ref="Y138:Z138" si="409">Y96</f>
        <v>5</v>
      </c>
      <c r="Z138">
        <f t="shared" si="409"/>
        <v>8</v>
      </c>
      <c r="AA138" s="27">
        <f t="shared" si="377"/>
        <v>40</v>
      </c>
      <c r="AF138" s="64" t="str">
        <f t="shared" si="372"/>
        <v>SEGRE</v>
      </c>
      <c r="AG138" s="62">
        <f t="shared" si="378"/>
        <v>95</v>
      </c>
      <c r="AH138" s="63">
        <f t="shared" si="379"/>
        <v>118</v>
      </c>
      <c r="AI138" s="73">
        <f t="shared" si="380"/>
        <v>1890</v>
      </c>
      <c r="AJ138" s="74">
        <f t="shared" si="381"/>
        <v>2335</v>
      </c>
      <c r="AK138" s="73">
        <f t="shared" si="382"/>
        <v>2779</v>
      </c>
      <c r="AL138" s="74">
        <f t="shared" si="383"/>
        <v>3446</v>
      </c>
      <c r="AM138" s="73">
        <f t="shared" si="384"/>
        <v>3391</v>
      </c>
      <c r="AN138" s="74">
        <f t="shared" si="385"/>
        <v>4225</v>
      </c>
      <c r="AO138" s="57">
        <f t="shared" si="393"/>
        <v>5</v>
      </c>
      <c r="AP138" s="57">
        <f t="shared" si="386"/>
        <v>8</v>
      </c>
      <c r="AQ138" s="57">
        <f t="shared" si="387"/>
        <v>40</v>
      </c>
      <c r="AR138" s="24">
        <f t="shared" si="388"/>
        <v>10.098492939361575</v>
      </c>
      <c r="AS138" s="14">
        <f t="shared" si="389"/>
        <v>0.24158815612382223</v>
      </c>
      <c r="AT138" s="75">
        <f t="shared" si="390"/>
        <v>39.847238542890722</v>
      </c>
    </row>
    <row r="139" spans="1:46" hidden="1" outlineLevel="2" x14ac:dyDescent="0.25">
      <c r="A139" s="32" t="str">
        <f t="shared" ref="A139:T139" si="410">A97</f>
        <v>DIARI DE GIRONA</v>
      </c>
      <c r="B139" s="104">
        <f t="shared" si="410"/>
        <v>29000</v>
      </c>
      <c r="C139" s="105">
        <f t="shared" si="410"/>
        <v>4854</v>
      </c>
      <c r="D139" s="21">
        <f t="shared" si="410"/>
        <v>42</v>
      </c>
      <c r="E139" s="21">
        <f t="shared" si="410"/>
        <v>35</v>
      </c>
      <c r="F139" s="1">
        <f t="shared" si="410"/>
        <v>964</v>
      </c>
      <c r="G139" s="1">
        <f t="shared" si="410"/>
        <v>803</v>
      </c>
      <c r="H139" s="1">
        <f t="shared" si="410"/>
        <v>1542</v>
      </c>
      <c r="I139" s="1">
        <f t="shared" si="410"/>
        <v>1285</v>
      </c>
      <c r="J139" s="1">
        <f t="shared" si="410"/>
        <v>1885</v>
      </c>
      <c r="K139" s="1">
        <f t="shared" si="410"/>
        <v>1571</v>
      </c>
      <c r="L139" s="20">
        <f t="shared" si="410"/>
        <v>0</v>
      </c>
      <c r="M139" s="68">
        <f t="shared" si="410"/>
        <v>63</v>
      </c>
      <c r="N139" s="68">
        <f t="shared" si="410"/>
        <v>52</v>
      </c>
      <c r="O139" s="69">
        <f t="shared" si="410"/>
        <v>1446</v>
      </c>
      <c r="P139" s="69">
        <f t="shared" si="410"/>
        <v>1205</v>
      </c>
      <c r="Q139" s="69">
        <f t="shared" si="410"/>
        <v>2313</v>
      </c>
      <c r="R139" s="69">
        <f t="shared" si="410"/>
        <v>1928</v>
      </c>
      <c r="S139" s="69">
        <f t="shared" si="410"/>
        <v>2828</v>
      </c>
      <c r="T139" s="69">
        <f t="shared" si="410"/>
        <v>2357</v>
      </c>
      <c r="U139" s="46">
        <f t="shared" si="374"/>
        <v>0.5003182686187142</v>
      </c>
      <c r="V139" s="45">
        <f t="shared" si="375"/>
        <v>0.19987269255251428</v>
      </c>
      <c r="W139" s="24">
        <f t="shared" si="376"/>
        <v>5.9744540585084467</v>
      </c>
      <c r="Y139">
        <f t="shared" ref="Y139:Z139" si="411">Y97</f>
        <v>5</v>
      </c>
      <c r="Z139">
        <f t="shared" si="411"/>
        <v>10</v>
      </c>
      <c r="AA139" s="27">
        <f t="shared" si="377"/>
        <v>50</v>
      </c>
      <c r="AF139" s="64" t="str">
        <f t="shared" si="372"/>
        <v>DIARI DE GIRONA</v>
      </c>
      <c r="AG139" s="62">
        <f t="shared" si="378"/>
        <v>41</v>
      </c>
      <c r="AH139" s="63">
        <f t="shared" si="379"/>
        <v>61</v>
      </c>
      <c r="AI139" s="73">
        <f t="shared" si="380"/>
        <v>935</v>
      </c>
      <c r="AJ139" s="74">
        <f t="shared" si="381"/>
        <v>1403</v>
      </c>
      <c r="AK139" s="73">
        <f t="shared" si="382"/>
        <v>1496</v>
      </c>
      <c r="AL139" s="74">
        <f t="shared" si="383"/>
        <v>2244</v>
      </c>
      <c r="AM139" s="73">
        <f t="shared" si="384"/>
        <v>1829</v>
      </c>
      <c r="AN139" s="74">
        <f t="shared" si="385"/>
        <v>2743</v>
      </c>
      <c r="AO139" s="57">
        <f t="shared" si="393"/>
        <v>5</v>
      </c>
      <c r="AP139" s="57">
        <f t="shared" si="386"/>
        <v>10</v>
      </c>
      <c r="AQ139" s="57">
        <f t="shared" si="387"/>
        <v>50</v>
      </c>
      <c r="AR139" s="24">
        <f t="shared" si="388"/>
        <v>5.9744540585084467</v>
      </c>
      <c r="AS139" s="14">
        <f t="shared" si="389"/>
        <v>0.5003182686187142</v>
      </c>
      <c r="AT139" s="75">
        <f t="shared" si="390"/>
        <v>63.068965517241381</v>
      </c>
    </row>
    <row r="140" spans="1:46" hidden="1" outlineLevel="2" x14ac:dyDescent="0.25">
      <c r="A140" s="32" t="str">
        <f t="shared" ref="A140:T140" si="412">A98</f>
        <v>REGIÓ 7</v>
      </c>
      <c r="B140" s="104">
        <f t="shared" si="412"/>
        <v>25500</v>
      </c>
      <c r="C140" s="105">
        <f t="shared" si="412"/>
        <v>5114</v>
      </c>
      <c r="D140" s="70">
        <f t="shared" si="412"/>
        <v>31</v>
      </c>
      <c r="E140" s="21">
        <f t="shared" si="412"/>
        <v>26</v>
      </c>
      <c r="F140" s="71">
        <f t="shared" si="412"/>
        <v>718</v>
      </c>
      <c r="G140" s="1">
        <f t="shared" si="412"/>
        <v>598</v>
      </c>
      <c r="H140" s="71">
        <f t="shared" si="412"/>
        <v>1148</v>
      </c>
      <c r="I140" s="1">
        <f t="shared" si="412"/>
        <v>957</v>
      </c>
      <c r="J140" s="71">
        <f t="shared" si="412"/>
        <v>1404</v>
      </c>
      <c r="K140" s="1">
        <f t="shared" si="412"/>
        <v>1170</v>
      </c>
      <c r="L140" s="20">
        <f t="shared" si="412"/>
        <v>0</v>
      </c>
      <c r="M140" s="66">
        <f t="shared" si="412"/>
        <v>47</v>
      </c>
      <c r="N140" s="68">
        <f t="shared" si="412"/>
        <v>39</v>
      </c>
      <c r="O140" s="67">
        <f t="shared" si="412"/>
        <v>1077</v>
      </c>
      <c r="P140" s="69">
        <f t="shared" si="412"/>
        <v>897</v>
      </c>
      <c r="Q140" s="67">
        <f t="shared" si="412"/>
        <v>1722</v>
      </c>
      <c r="R140" s="69">
        <f t="shared" si="412"/>
        <v>1436</v>
      </c>
      <c r="S140" s="67">
        <f t="shared" si="412"/>
        <v>2106</v>
      </c>
      <c r="T140" s="69">
        <f t="shared" si="412"/>
        <v>1755</v>
      </c>
      <c r="U140" s="46">
        <f t="shared" si="374"/>
        <v>0.5</v>
      </c>
      <c r="V140" s="45">
        <f t="shared" si="375"/>
        <v>0.19999999999999996</v>
      </c>
      <c r="W140" s="24">
        <f t="shared" si="376"/>
        <v>4.986312084473993</v>
      </c>
      <c r="Y140">
        <f t="shared" ref="Y140:Z140" si="413">Y98</f>
        <v>5</v>
      </c>
      <c r="Z140">
        <f t="shared" si="413"/>
        <v>10</v>
      </c>
      <c r="AA140" s="27">
        <f t="shared" si="377"/>
        <v>50</v>
      </c>
      <c r="AF140" s="64" t="str">
        <f t="shared" si="372"/>
        <v>REGIÓ 7</v>
      </c>
      <c r="AG140" s="62">
        <f t="shared" si="378"/>
        <v>30</v>
      </c>
      <c r="AH140" s="63">
        <f t="shared" si="379"/>
        <v>46</v>
      </c>
      <c r="AI140" s="73">
        <f t="shared" si="380"/>
        <v>696</v>
      </c>
      <c r="AJ140" s="74">
        <f t="shared" si="381"/>
        <v>1044</v>
      </c>
      <c r="AK140" s="73">
        <f t="shared" si="382"/>
        <v>1114</v>
      </c>
      <c r="AL140" s="74">
        <f t="shared" si="383"/>
        <v>1671</v>
      </c>
      <c r="AM140" s="73">
        <f t="shared" si="384"/>
        <v>1362</v>
      </c>
      <c r="AN140" s="74">
        <f t="shared" si="385"/>
        <v>2043</v>
      </c>
      <c r="AO140" s="57">
        <f t="shared" si="393"/>
        <v>5</v>
      </c>
      <c r="AP140" s="57">
        <f t="shared" si="386"/>
        <v>10</v>
      </c>
      <c r="AQ140" s="57">
        <f t="shared" si="387"/>
        <v>50</v>
      </c>
      <c r="AR140" s="24">
        <f t="shared" si="388"/>
        <v>4.986312084473993</v>
      </c>
      <c r="AS140" s="14">
        <f t="shared" si="389"/>
        <v>0.5</v>
      </c>
      <c r="AT140" s="75">
        <f t="shared" si="390"/>
        <v>53.411764705882355</v>
      </c>
    </row>
    <row r="141" spans="1:46" ht="15.75" hidden="1" outlineLevel="2" thickBot="1" x14ac:dyDescent="0.3">
      <c r="A141" s="32" t="str">
        <f t="shared" ref="A141:T141" si="414">A99</f>
        <v>LA OPINIÓN DE MURCIA</v>
      </c>
      <c r="B141" s="104">
        <f t="shared" si="414"/>
        <v>57300</v>
      </c>
      <c r="C141" s="105">
        <f t="shared" si="414"/>
        <v>4298</v>
      </c>
      <c r="D141" s="21">
        <f t="shared" si="414"/>
        <v>25</v>
      </c>
      <c r="E141" s="21">
        <f t="shared" si="414"/>
        <v>21</v>
      </c>
      <c r="F141" s="1">
        <f t="shared" si="414"/>
        <v>569</v>
      </c>
      <c r="G141" s="1">
        <f t="shared" si="414"/>
        <v>474</v>
      </c>
      <c r="H141" s="1">
        <f t="shared" si="414"/>
        <v>910</v>
      </c>
      <c r="I141" s="1">
        <f t="shared" si="414"/>
        <v>758</v>
      </c>
      <c r="J141" s="1">
        <f t="shared" si="414"/>
        <v>1112</v>
      </c>
      <c r="K141" s="1">
        <f t="shared" si="414"/>
        <v>927</v>
      </c>
      <c r="L141" s="20">
        <f t="shared" si="414"/>
        <v>0</v>
      </c>
      <c r="M141" s="68">
        <f t="shared" si="414"/>
        <v>38</v>
      </c>
      <c r="N141" s="68">
        <f t="shared" si="414"/>
        <v>31</v>
      </c>
      <c r="O141" s="69">
        <f t="shared" si="414"/>
        <v>854</v>
      </c>
      <c r="P141" s="69">
        <f t="shared" si="414"/>
        <v>711</v>
      </c>
      <c r="Q141" s="69">
        <f t="shared" si="414"/>
        <v>1365</v>
      </c>
      <c r="R141" s="69">
        <f t="shared" si="414"/>
        <v>1137</v>
      </c>
      <c r="S141" s="69">
        <f t="shared" si="414"/>
        <v>1668</v>
      </c>
      <c r="T141" s="69">
        <f t="shared" si="414"/>
        <v>1391</v>
      </c>
      <c r="U141" s="46">
        <f t="shared" si="374"/>
        <v>0.50053937432578199</v>
      </c>
      <c r="V141" s="45">
        <f t="shared" si="375"/>
        <v>0.19956850053937436</v>
      </c>
      <c r="W141" s="24">
        <f t="shared" si="376"/>
        <v>13.331782224290368</v>
      </c>
      <c r="Y141">
        <f t="shared" ref="Y141:Z141" si="415">Y99</f>
        <v>5</v>
      </c>
      <c r="Z141">
        <f t="shared" si="415"/>
        <v>10</v>
      </c>
      <c r="AA141" s="27">
        <f t="shared" si="377"/>
        <v>50</v>
      </c>
      <c r="AF141" s="64" t="str">
        <f t="shared" si="372"/>
        <v>LA OPINIÓN DE MURCIA</v>
      </c>
      <c r="AG141" s="62">
        <f t="shared" si="378"/>
        <v>24</v>
      </c>
      <c r="AH141" s="63">
        <f t="shared" si="379"/>
        <v>37</v>
      </c>
      <c r="AI141" s="73">
        <f t="shared" si="380"/>
        <v>552</v>
      </c>
      <c r="AJ141" s="74">
        <f t="shared" si="381"/>
        <v>828</v>
      </c>
      <c r="AK141" s="73">
        <f t="shared" si="382"/>
        <v>883</v>
      </c>
      <c r="AL141" s="74">
        <f t="shared" si="383"/>
        <v>1324</v>
      </c>
      <c r="AM141" s="73">
        <f t="shared" si="384"/>
        <v>1079</v>
      </c>
      <c r="AN141" s="74">
        <f t="shared" si="385"/>
        <v>1619</v>
      </c>
      <c r="AO141" s="57">
        <f t="shared" si="393"/>
        <v>5</v>
      </c>
      <c r="AP141" s="57">
        <f t="shared" si="386"/>
        <v>10</v>
      </c>
      <c r="AQ141" s="57">
        <f t="shared" si="387"/>
        <v>50</v>
      </c>
      <c r="AR141" s="24">
        <f t="shared" si="388"/>
        <v>13.331782224290368</v>
      </c>
      <c r="AS141" s="14">
        <f t="shared" si="389"/>
        <v>0.50053937432578199</v>
      </c>
      <c r="AT141" s="75">
        <f t="shared" si="390"/>
        <v>18.830715532286213</v>
      </c>
    </row>
    <row r="142" spans="1:46" hidden="1" outlineLevel="2" x14ac:dyDescent="0.25">
      <c r="A142" s="29" t="str">
        <f t="shared" ref="A142:T142" si="416">A100</f>
        <v>FARO DE VIGO</v>
      </c>
      <c r="B142" s="104">
        <f t="shared" si="416"/>
        <v>237700</v>
      </c>
      <c r="C142" s="105">
        <f t="shared" si="416"/>
        <v>24599</v>
      </c>
      <c r="D142" s="21">
        <f t="shared" si="416"/>
        <v>95</v>
      </c>
      <c r="E142" s="21">
        <f t="shared" si="416"/>
        <v>80</v>
      </c>
      <c r="F142" s="1">
        <f t="shared" si="416"/>
        <v>2205</v>
      </c>
      <c r="G142" s="1">
        <f t="shared" si="416"/>
        <v>1840</v>
      </c>
      <c r="H142" s="1">
        <f t="shared" si="416"/>
        <v>3535</v>
      </c>
      <c r="I142" s="1">
        <f t="shared" si="416"/>
        <v>2945</v>
      </c>
      <c r="J142" s="1">
        <f t="shared" si="416"/>
        <v>4320</v>
      </c>
      <c r="K142" s="1">
        <f t="shared" si="416"/>
        <v>3600</v>
      </c>
      <c r="L142" s="20">
        <f t="shared" si="416"/>
        <v>0</v>
      </c>
      <c r="M142" s="68">
        <f t="shared" si="416"/>
        <v>145</v>
      </c>
      <c r="N142" s="68">
        <f t="shared" si="416"/>
        <v>120</v>
      </c>
      <c r="O142" s="69">
        <f t="shared" si="416"/>
        <v>3310</v>
      </c>
      <c r="P142" s="69">
        <f t="shared" si="416"/>
        <v>2760</v>
      </c>
      <c r="Q142" s="69">
        <f t="shared" si="416"/>
        <v>5300</v>
      </c>
      <c r="R142" s="69">
        <f t="shared" si="416"/>
        <v>4515</v>
      </c>
      <c r="S142" s="69">
        <f t="shared" si="416"/>
        <v>6480</v>
      </c>
      <c r="T142" s="69">
        <f t="shared" si="416"/>
        <v>5400</v>
      </c>
      <c r="U142" s="46">
        <f t="shared" si="374"/>
        <v>0.5</v>
      </c>
      <c r="V142" s="45">
        <f t="shared" si="375"/>
        <v>0.19999999999999996</v>
      </c>
      <c r="W142" s="24">
        <f t="shared" si="376"/>
        <v>9.6629944306679132</v>
      </c>
      <c r="Y142">
        <f t="shared" ref="Y142:Z142" si="417">Y100</f>
        <v>5</v>
      </c>
      <c r="Z142">
        <f t="shared" si="417"/>
        <v>10</v>
      </c>
      <c r="AA142" s="27">
        <f t="shared" si="377"/>
        <v>50</v>
      </c>
      <c r="AF142" s="64" t="str">
        <f t="shared" si="372"/>
        <v>FARO DE VIGO</v>
      </c>
      <c r="AG142" s="62">
        <f t="shared" si="378"/>
        <v>93</v>
      </c>
      <c r="AH142" s="63">
        <f t="shared" si="379"/>
        <v>140</v>
      </c>
      <c r="AI142" s="73">
        <f t="shared" si="380"/>
        <v>2140</v>
      </c>
      <c r="AJ142" s="74">
        <f t="shared" si="381"/>
        <v>3212</v>
      </c>
      <c r="AK142" s="73">
        <f t="shared" si="382"/>
        <v>3429</v>
      </c>
      <c r="AL142" s="74">
        <f t="shared" si="383"/>
        <v>5193</v>
      </c>
      <c r="AM142" s="73">
        <f t="shared" si="384"/>
        <v>4190</v>
      </c>
      <c r="AN142" s="74">
        <f t="shared" si="385"/>
        <v>6286</v>
      </c>
      <c r="AO142" s="57">
        <f t="shared" si="393"/>
        <v>5</v>
      </c>
      <c r="AP142" s="57">
        <f t="shared" si="386"/>
        <v>10</v>
      </c>
      <c r="AQ142" s="57">
        <f t="shared" si="387"/>
        <v>50</v>
      </c>
      <c r="AR142" s="24">
        <f t="shared" si="388"/>
        <v>9.6629944306679132</v>
      </c>
      <c r="AS142" s="14">
        <f t="shared" si="389"/>
        <v>0.5</v>
      </c>
      <c r="AT142" s="75">
        <f t="shared" si="390"/>
        <v>17.627261253681109</v>
      </c>
    </row>
    <row r="143" spans="1:46" ht="15.75" hidden="1" outlineLevel="2" thickBot="1" x14ac:dyDescent="0.3">
      <c r="A143" s="31" t="str">
        <f t="shared" ref="A143:T143" si="418">A101</f>
        <v>LA OPINIÓN DE CORUÑA</v>
      </c>
      <c r="B143" s="104">
        <f t="shared" si="418"/>
        <v>32900</v>
      </c>
      <c r="C143" s="105">
        <f t="shared" si="418"/>
        <v>3899</v>
      </c>
      <c r="D143" s="21">
        <f t="shared" si="418"/>
        <v>26</v>
      </c>
      <c r="E143" s="21">
        <f t="shared" si="418"/>
        <v>22</v>
      </c>
      <c r="F143" s="1">
        <f t="shared" si="418"/>
        <v>604</v>
      </c>
      <c r="G143" s="1">
        <f t="shared" si="418"/>
        <v>503</v>
      </c>
      <c r="H143" s="1">
        <f t="shared" si="418"/>
        <v>966</v>
      </c>
      <c r="I143" s="1">
        <f t="shared" si="418"/>
        <v>805</v>
      </c>
      <c r="J143" s="1">
        <f t="shared" si="418"/>
        <v>1181</v>
      </c>
      <c r="K143" s="1">
        <f t="shared" si="418"/>
        <v>984</v>
      </c>
      <c r="L143" s="20">
        <f t="shared" si="418"/>
        <v>0</v>
      </c>
      <c r="M143" s="68">
        <f t="shared" si="418"/>
        <v>39</v>
      </c>
      <c r="N143" s="68">
        <f t="shared" si="418"/>
        <v>33</v>
      </c>
      <c r="O143" s="69">
        <f t="shared" si="418"/>
        <v>906</v>
      </c>
      <c r="P143" s="69">
        <f t="shared" si="418"/>
        <v>755</v>
      </c>
      <c r="Q143" s="69">
        <f t="shared" si="418"/>
        <v>1449</v>
      </c>
      <c r="R143" s="69">
        <f t="shared" si="418"/>
        <v>1208</v>
      </c>
      <c r="S143" s="69">
        <f t="shared" si="418"/>
        <v>1772</v>
      </c>
      <c r="T143" s="69">
        <f t="shared" si="418"/>
        <v>1476</v>
      </c>
      <c r="U143" s="46">
        <f t="shared" si="374"/>
        <v>0.5</v>
      </c>
      <c r="V143" s="45">
        <f t="shared" si="375"/>
        <v>0.20020325203252032</v>
      </c>
      <c r="W143" s="24">
        <f t="shared" si="376"/>
        <v>8.4380610412926398</v>
      </c>
      <c r="Y143">
        <f t="shared" ref="Y143:Z143" si="419">Y101</f>
        <v>5</v>
      </c>
      <c r="Z143">
        <f t="shared" si="419"/>
        <v>10</v>
      </c>
      <c r="AA143" s="27">
        <f t="shared" si="377"/>
        <v>50</v>
      </c>
      <c r="AF143" s="64" t="str">
        <f t="shared" si="372"/>
        <v>LA OPINIÓN DE CORUÑA</v>
      </c>
      <c r="AG143" s="62">
        <f t="shared" si="378"/>
        <v>25</v>
      </c>
      <c r="AH143" s="63">
        <f t="shared" si="379"/>
        <v>38</v>
      </c>
      <c r="AI143" s="73">
        <f t="shared" si="380"/>
        <v>586</v>
      </c>
      <c r="AJ143" s="74">
        <f t="shared" si="381"/>
        <v>879</v>
      </c>
      <c r="AK143" s="73">
        <f t="shared" si="382"/>
        <v>937</v>
      </c>
      <c r="AL143" s="74">
        <f t="shared" si="383"/>
        <v>1406</v>
      </c>
      <c r="AM143" s="73">
        <f t="shared" si="384"/>
        <v>1146</v>
      </c>
      <c r="AN143" s="74">
        <f t="shared" si="385"/>
        <v>1719</v>
      </c>
      <c r="AO143" s="57">
        <f t="shared" si="393"/>
        <v>5</v>
      </c>
      <c r="AP143" s="57">
        <f t="shared" si="386"/>
        <v>10</v>
      </c>
      <c r="AQ143" s="57">
        <f t="shared" si="387"/>
        <v>50</v>
      </c>
      <c r="AR143" s="24">
        <f t="shared" si="388"/>
        <v>8.4380610412926398</v>
      </c>
      <c r="AS143" s="14">
        <f t="shared" si="389"/>
        <v>0.5</v>
      </c>
      <c r="AT143" s="75">
        <f t="shared" si="390"/>
        <v>34.832826747720361</v>
      </c>
    </row>
    <row r="144" spans="1:46" hidden="1" outlineLevel="2" x14ac:dyDescent="0.25">
      <c r="A144" s="29" t="str">
        <f t="shared" ref="A144:T144" si="420">A102</f>
        <v>LEVANTE / EMV</v>
      </c>
      <c r="B144" s="104">
        <f t="shared" si="420"/>
        <v>215400</v>
      </c>
      <c r="C144" s="105">
        <f t="shared" si="420"/>
        <v>17993</v>
      </c>
      <c r="D144" s="21">
        <f t="shared" si="420"/>
        <v>89</v>
      </c>
      <c r="E144" s="21">
        <f t="shared" si="420"/>
        <v>74</v>
      </c>
      <c r="F144" s="1">
        <f t="shared" si="420"/>
        <v>2042</v>
      </c>
      <c r="G144" s="1">
        <f t="shared" si="420"/>
        <v>1702</v>
      </c>
      <c r="H144" s="1">
        <f t="shared" si="420"/>
        <v>3268</v>
      </c>
      <c r="I144" s="1">
        <f t="shared" si="420"/>
        <v>2723</v>
      </c>
      <c r="J144" s="1">
        <f t="shared" si="420"/>
        <v>3996</v>
      </c>
      <c r="K144" s="1">
        <f t="shared" si="420"/>
        <v>3330</v>
      </c>
      <c r="L144" s="20">
        <f t="shared" si="420"/>
        <v>0</v>
      </c>
      <c r="M144" s="68">
        <f t="shared" si="420"/>
        <v>134</v>
      </c>
      <c r="N144" s="68">
        <f t="shared" si="420"/>
        <v>111</v>
      </c>
      <c r="O144" s="69">
        <f t="shared" si="420"/>
        <v>3063</v>
      </c>
      <c r="P144" s="69">
        <f t="shared" si="420"/>
        <v>2553</v>
      </c>
      <c r="Q144" s="69">
        <f t="shared" si="420"/>
        <v>4902</v>
      </c>
      <c r="R144" s="69">
        <f t="shared" si="420"/>
        <v>4085</v>
      </c>
      <c r="S144" s="69">
        <f t="shared" si="420"/>
        <v>5994</v>
      </c>
      <c r="T144" s="69">
        <f t="shared" si="420"/>
        <v>4995</v>
      </c>
      <c r="U144" s="46">
        <f t="shared" si="374"/>
        <v>0.5</v>
      </c>
      <c r="V144" s="45">
        <f t="shared" si="375"/>
        <v>0.19999999999999996</v>
      </c>
      <c r="W144" s="24">
        <f t="shared" si="376"/>
        <v>11.971322180848107</v>
      </c>
      <c r="Y144">
        <f t="shared" ref="Y144:Z144" si="421">Y102</f>
        <v>5</v>
      </c>
      <c r="Z144">
        <f t="shared" si="421"/>
        <v>10</v>
      </c>
      <c r="AA144" s="27">
        <f t="shared" si="377"/>
        <v>50</v>
      </c>
      <c r="AF144" s="64" t="str">
        <f t="shared" si="372"/>
        <v>LEVANTE / EMV</v>
      </c>
      <c r="AG144" s="62">
        <f t="shared" si="378"/>
        <v>86</v>
      </c>
      <c r="AH144" s="63">
        <f t="shared" si="379"/>
        <v>130</v>
      </c>
      <c r="AI144" s="73">
        <f t="shared" si="380"/>
        <v>1981</v>
      </c>
      <c r="AJ144" s="74">
        <f t="shared" si="381"/>
        <v>2971</v>
      </c>
      <c r="AK144" s="73">
        <f t="shared" si="382"/>
        <v>3170</v>
      </c>
      <c r="AL144" s="74">
        <f t="shared" si="383"/>
        <v>4755</v>
      </c>
      <c r="AM144" s="73">
        <f t="shared" si="384"/>
        <v>3876</v>
      </c>
      <c r="AN144" s="74">
        <f t="shared" si="385"/>
        <v>5814</v>
      </c>
      <c r="AO144" s="57">
        <f t="shared" si="393"/>
        <v>5</v>
      </c>
      <c r="AP144" s="57">
        <f t="shared" si="386"/>
        <v>10</v>
      </c>
      <c r="AQ144" s="57">
        <f t="shared" si="387"/>
        <v>50</v>
      </c>
      <c r="AR144" s="24">
        <f t="shared" si="388"/>
        <v>11.971322180848107</v>
      </c>
      <c r="AS144" s="14">
        <f t="shared" si="389"/>
        <v>0.5</v>
      </c>
      <c r="AT144" s="75">
        <f t="shared" si="390"/>
        <v>17.994428969359333</v>
      </c>
    </row>
    <row r="145" spans="1:46" hidden="1" outlineLevel="2" x14ac:dyDescent="0.25">
      <c r="A145" s="30" t="str">
        <f t="shared" ref="A145:T145" si="422">A103</f>
        <v>INFORMACIÓN</v>
      </c>
      <c r="B145" s="104">
        <f t="shared" si="422"/>
        <v>174200</v>
      </c>
      <c r="C145" s="105">
        <f t="shared" si="422"/>
        <v>14084</v>
      </c>
      <c r="D145" s="21">
        <f t="shared" si="422"/>
        <v>66</v>
      </c>
      <c r="E145" s="21">
        <f t="shared" si="422"/>
        <v>55</v>
      </c>
      <c r="F145" s="1">
        <f t="shared" si="422"/>
        <v>1524</v>
      </c>
      <c r="G145" s="1">
        <f t="shared" si="422"/>
        <v>1270</v>
      </c>
      <c r="H145" s="1">
        <f t="shared" si="422"/>
        <v>2438</v>
      </c>
      <c r="I145" s="1">
        <f t="shared" si="422"/>
        <v>2032</v>
      </c>
      <c r="J145" s="1">
        <f t="shared" si="422"/>
        <v>2982</v>
      </c>
      <c r="K145" s="1">
        <f t="shared" si="422"/>
        <v>2485</v>
      </c>
      <c r="L145" s="20">
        <f t="shared" si="422"/>
        <v>0</v>
      </c>
      <c r="M145" s="68">
        <f t="shared" si="422"/>
        <v>99</v>
      </c>
      <c r="N145" s="68">
        <f t="shared" si="422"/>
        <v>83</v>
      </c>
      <c r="O145" s="69">
        <f t="shared" si="422"/>
        <v>2286</v>
      </c>
      <c r="P145" s="69">
        <f t="shared" si="422"/>
        <v>1905</v>
      </c>
      <c r="Q145" s="69">
        <f t="shared" si="422"/>
        <v>3657</v>
      </c>
      <c r="R145" s="69">
        <f t="shared" si="422"/>
        <v>3048</v>
      </c>
      <c r="S145" s="69">
        <f t="shared" si="422"/>
        <v>4473</v>
      </c>
      <c r="T145" s="69">
        <f t="shared" si="422"/>
        <v>3728</v>
      </c>
      <c r="U145" s="46">
        <f t="shared" si="374"/>
        <v>0.50020120724346073</v>
      </c>
      <c r="V145" s="45">
        <f t="shared" si="375"/>
        <v>0.19999999999999996</v>
      </c>
      <c r="W145" s="24">
        <f t="shared" si="376"/>
        <v>12.368645271229765</v>
      </c>
      <c r="Y145">
        <f t="shared" ref="Y145:Z145" si="423">Y103</f>
        <v>5</v>
      </c>
      <c r="Z145">
        <f t="shared" si="423"/>
        <v>10</v>
      </c>
      <c r="AA145" s="27">
        <f t="shared" si="377"/>
        <v>50</v>
      </c>
      <c r="AF145" s="64" t="str">
        <f t="shared" si="372"/>
        <v>INFORMACIÓN</v>
      </c>
      <c r="AG145" s="62">
        <f t="shared" si="378"/>
        <v>64</v>
      </c>
      <c r="AH145" s="63">
        <f t="shared" si="379"/>
        <v>96</v>
      </c>
      <c r="AI145" s="73">
        <f t="shared" si="380"/>
        <v>1478</v>
      </c>
      <c r="AJ145" s="74">
        <f t="shared" si="381"/>
        <v>2217</v>
      </c>
      <c r="AK145" s="73">
        <f t="shared" si="382"/>
        <v>2365</v>
      </c>
      <c r="AL145" s="74">
        <f t="shared" si="383"/>
        <v>3548</v>
      </c>
      <c r="AM145" s="73">
        <f t="shared" si="384"/>
        <v>2893</v>
      </c>
      <c r="AN145" s="74">
        <f t="shared" si="385"/>
        <v>4339</v>
      </c>
      <c r="AO145" s="57">
        <f t="shared" si="393"/>
        <v>5</v>
      </c>
      <c r="AP145" s="57">
        <f t="shared" si="386"/>
        <v>10</v>
      </c>
      <c r="AQ145" s="57">
        <f t="shared" si="387"/>
        <v>50</v>
      </c>
      <c r="AR145" s="24">
        <f t="shared" si="388"/>
        <v>12.368645271229765</v>
      </c>
      <c r="AS145" s="14">
        <f t="shared" si="389"/>
        <v>0.50020120724346073</v>
      </c>
      <c r="AT145" s="75">
        <f t="shared" si="390"/>
        <v>16.607347876004592</v>
      </c>
    </row>
    <row r="146" spans="1:46" ht="15.75" hidden="1" outlineLevel="2" thickBot="1" x14ac:dyDescent="0.3">
      <c r="A146" s="55" t="str">
        <f t="shared" ref="A146:L146" si="424">A104</f>
        <v>SD SUPERDEPORTE</v>
      </c>
      <c r="B146" s="104">
        <f t="shared" si="424"/>
        <v>54400</v>
      </c>
      <c r="C146" s="105">
        <f t="shared" si="424"/>
        <v>4913</v>
      </c>
      <c r="D146" s="21">
        <f t="shared" si="424"/>
        <v>36</v>
      </c>
      <c r="E146" s="21">
        <f t="shared" si="424"/>
        <v>30</v>
      </c>
      <c r="F146" s="1">
        <f t="shared" si="424"/>
        <v>818</v>
      </c>
      <c r="G146" s="1">
        <f t="shared" si="424"/>
        <v>682</v>
      </c>
      <c r="H146" s="1">
        <f t="shared" si="424"/>
        <v>1309</v>
      </c>
      <c r="I146" s="1">
        <f t="shared" si="424"/>
        <v>1091</v>
      </c>
      <c r="J146" s="1">
        <f t="shared" si="424"/>
        <v>1600</v>
      </c>
      <c r="K146" s="1">
        <f t="shared" si="424"/>
        <v>1330</v>
      </c>
      <c r="L146" s="20">
        <f t="shared" si="424"/>
        <v>0</v>
      </c>
      <c r="M146" s="68">
        <f>ROUND(D146*1.3,0)</f>
        <v>47</v>
      </c>
      <c r="N146" s="68">
        <f t="shared" ref="N146" si="425">ROUND(E146*1.3,0)</f>
        <v>39</v>
      </c>
      <c r="O146" s="69">
        <f t="shared" ref="O146" si="426">ROUND(F146*1.3,0)</f>
        <v>1063</v>
      </c>
      <c r="P146" s="69">
        <f t="shared" ref="P146" si="427">ROUND(G146*1.3,0)</f>
        <v>887</v>
      </c>
      <c r="Q146" s="69">
        <f t="shared" ref="Q146" si="428">ROUND(H146*1.3,0)</f>
        <v>1702</v>
      </c>
      <c r="R146" s="69">
        <f t="shared" ref="R146" si="429">ROUND(I146*1.3,0)</f>
        <v>1418</v>
      </c>
      <c r="S146" s="69">
        <f t="shared" ref="S146" si="430">ROUND(J146*1.3,0)</f>
        <v>2080</v>
      </c>
      <c r="T146" s="69">
        <f t="shared" ref="T146" si="431">ROUND(K146*1.3,0)</f>
        <v>1729</v>
      </c>
      <c r="U146" s="46">
        <f t="shared" si="374"/>
        <v>0.30000000000000004</v>
      </c>
      <c r="V146" s="45">
        <f t="shared" si="375"/>
        <v>0.20300751879699241</v>
      </c>
      <c r="W146" s="24">
        <f t="shared" si="376"/>
        <v>11.072664359861591</v>
      </c>
      <c r="Y146">
        <f t="shared" ref="Y146:Z146" si="432">Y104</f>
        <v>5</v>
      </c>
      <c r="Z146">
        <f t="shared" si="432"/>
        <v>10</v>
      </c>
      <c r="AA146" s="27">
        <f t="shared" si="377"/>
        <v>50</v>
      </c>
      <c r="AF146" s="64" t="str">
        <f t="shared" si="372"/>
        <v>SD SUPERDEPORTE</v>
      </c>
      <c r="AG146" s="62">
        <f t="shared" si="378"/>
        <v>35</v>
      </c>
      <c r="AH146" s="63">
        <f t="shared" si="379"/>
        <v>46</v>
      </c>
      <c r="AI146" s="73">
        <f t="shared" si="380"/>
        <v>794</v>
      </c>
      <c r="AJ146" s="74">
        <f t="shared" si="381"/>
        <v>1032</v>
      </c>
      <c r="AK146" s="73">
        <f t="shared" si="382"/>
        <v>1270</v>
      </c>
      <c r="AL146" s="74">
        <f t="shared" si="383"/>
        <v>1651</v>
      </c>
      <c r="AM146" s="73">
        <f t="shared" si="384"/>
        <v>1550</v>
      </c>
      <c r="AN146" s="74">
        <f t="shared" si="385"/>
        <v>2015</v>
      </c>
      <c r="AO146" s="57">
        <f t="shared" si="393"/>
        <v>5</v>
      </c>
      <c r="AP146" s="57">
        <f t="shared" si="386"/>
        <v>10</v>
      </c>
      <c r="AQ146" s="57">
        <f t="shared" si="387"/>
        <v>50</v>
      </c>
      <c r="AR146" s="24">
        <f t="shared" si="388"/>
        <v>11.072664359861591</v>
      </c>
      <c r="AS146" s="14">
        <f t="shared" si="389"/>
        <v>0.30000000000000004</v>
      </c>
      <c r="AT146" s="75">
        <f t="shared" si="390"/>
        <v>28.492647058823529</v>
      </c>
    </row>
    <row r="147" spans="1:46" hidden="1" outlineLevel="1" x14ac:dyDescent="0.25">
      <c r="C147" s="1"/>
      <c r="U147" s="46"/>
      <c r="V147" s="45"/>
      <c r="AF147" s="64"/>
      <c r="AG147" s="62"/>
      <c r="AH147" s="63"/>
      <c r="AI147" s="73"/>
      <c r="AJ147" s="74"/>
      <c r="AK147" s="73"/>
      <c r="AL147" s="74"/>
      <c r="AM147" s="73"/>
      <c r="AN147" s="74"/>
    </row>
    <row r="148" spans="1:46" hidden="1" outlineLevel="1" x14ac:dyDescent="0.25">
      <c r="A148" s="20"/>
      <c r="C148" s="1"/>
      <c r="U148" s="46"/>
      <c r="V148" s="45"/>
      <c r="AF148" s="64"/>
      <c r="AG148" s="62"/>
      <c r="AH148" s="63"/>
      <c r="AI148" s="73"/>
      <c r="AJ148" s="74"/>
      <c r="AK148" s="73"/>
      <c r="AL148" s="74"/>
      <c r="AM148" s="73"/>
      <c r="AN148" s="74"/>
    </row>
    <row r="149" spans="1:46" ht="15.75" hidden="1" outlineLevel="2" thickBot="1" x14ac:dyDescent="0.3">
      <c r="A149" s="33" t="str">
        <f>+A107</f>
        <v>ANDALUCÍA (1)</v>
      </c>
      <c r="B149" s="102"/>
      <c r="C149" s="103"/>
      <c r="D149" s="1"/>
      <c r="E149" s="1"/>
      <c r="F149" s="1"/>
      <c r="G149" s="1"/>
      <c r="H149" s="1"/>
      <c r="I149" s="1"/>
      <c r="J149" s="1"/>
      <c r="K149" s="1"/>
      <c r="L149" s="20"/>
      <c r="M149" s="26"/>
      <c r="N149" s="26"/>
      <c r="O149" s="65"/>
      <c r="P149" s="65"/>
      <c r="Q149" s="65"/>
      <c r="R149" s="65"/>
      <c r="S149" s="65"/>
      <c r="T149" s="65"/>
      <c r="U149" s="46"/>
      <c r="V149" s="45"/>
      <c r="W149" s="24"/>
      <c r="AF149" s="64" t="str">
        <f t="shared" ref="AF149:AF166" si="433">AF107</f>
        <v>ANDALUCÍA (1)</v>
      </c>
      <c r="AG149" s="62"/>
      <c r="AH149" s="63"/>
      <c r="AI149" s="73"/>
      <c r="AJ149" s="74"/>
      <c r="AK149" s="73"/>
      <c r="AL149" s="74"/>
      <c r="AM149" s="73"/>
      <c r="AN149" s="74"/>
      <c r="AR149" s="24">
        <f t="shared" ref="AR149:AR166" si="434">W149</f>
        <v>0</v>
      </c>
      <c r="AS149" s="14">
        <f t="shared" ref="AS149:AS166" si="435">U149</f>
        <v>0</v>
      </c>
      <c r="AT149" s="75" t="e">
        <f t="shared" ref="AT149:AT166" si="436">AM149/B149*1000</f>
        <v>#DIV/0!</v>
      </c>
    </row>
    <row r="150" spans="1:46" ht="15.75" hidden="1" outlineLevel="2" thickBot="1" x14ac:dyDescent="0.3">
      <c r="A150" s="34" t="str">
        <f t="shared" ref="A150:A166" si="437">+A108</f>
        <v>ASTURIAS (1)</v>
      </c>
      <c r="B150" s="104">
        <f>SUMPRODUCT(B130)</f>
        <v>288000</v>
      </c>
      <c r="C150" s="105">
        <f>SUMPRODUCT(C130)</f>
        <v>36404</v>
      </c>
      <c r="D150" s="21">
        <f>ROUND(D130,0)</f>
        <v>92</v>
      </c>
      <c r="E150" s="21">
        <f t="shared" ref="E150:K150" si="438">ROUND(E130,0)</f>
        <v>77</v>
      </c>
      <c r="F150" s="1">
        <f t="shared" si="438"/>
        <v>2125</v>
      </c>
      <c r="G150" s="1">
        <f t="shared" si="438"/>
        <v>1771</v>
      </c>
      <c r="H150" s="1">
        <f t="shared" si="438"/>
        <v>3401</v>
      </c>
      <c r="I150" s="1">
        <f t="shared" si="438"/>
        <v>2834</v>
      </c>
      <c r="J150" s="1">
        <f t="shared" si="438"/>
        <v>4158</v>
      </c>
      <c r="K150" s="1">
        <f t="shared" si="438"/>
        <v>3465</v>
      </c>
      <c r="L150" s="20">
        <f t="shared" ref="L150" si="439">SUMPRODUCT(L130)</f>
        <v>0</v>
      </c>
      <c r="M150" s="26">
        <f>ROUND(M130,0)</f>
        <v>138</v>
      </c>
      <c r="N150" s="26">
        <f t="shared" ref="N150:T150" si="440">ROUND(N130,0)</f>
        <v>116</v>
      </c>
      <c r="O150" s="65">
        <f t="shared" si="440"/>
        <v>3188</v>
      </c>
      <c r="P150" s="65">
        <f t="shared" si="440"/>
        <v>2657</v>
      </c>
      <c r="Q150" s="65">
        <f t="shared" si="440"/>
        <v>5102</v>
      </c>
      <c r="R150" s="65">
        <f t="shared" si="440"/>
        <v>4251</v>
      </c>
      <c r="S150" s="65">
        <f t="shared" si="440"/>
        <v>6237</v>
      </c>
      <c r="T150" s="65">
        <f t="shared" si="440"/>
        <v>5198</v>
      </c>
      <c r="U150" s="46">
        <f t="shared" ref="U150:U162" si="441">T150/K150-1</f>
        <v>0.50014430014430022</v>
      </c>
      <c r="V150" s="45">
        <f t="shared" ref="V150:V162" si="442">J150/K150-1</f>
        <v>0.19999999999999996</v>
      </c>
      <c r="W150" s="24">
        <f t="shared" ref="W150:W162" si="443">B150/C150</f>
        <v>7.9112185474123722</v>
      </c>
      <c r="AF150" s="64" t="str">
        <f t="shared" si="433"/>
        <v>ASTURIAS (1)</v>
      </c>
      <c r="AG150" s="62">
        <f t="shared" ref="AG150:AG158" si="444">ROUND((D150+E150)/$AF$2,0)</f>
        <v>89</v>
      </c>
      <c r="AH150" s="63">
        <f t="shared" ref="AH150:AH158" si="445">ROUND((M150+N150)/$AF$2,0)</f>
        <v>134</v>
      </c>
      <c r="AI150" s="73">
        <f t="shared" ref="AI150:AI158" si="446">ROUND((F150+G150)/$AF$2,0)</f>
        <v>2061</v>
      </c>
      <c r="AJ150" s="74">
        <f t="shared" ref="AJ150:AJ158" si="447">ROUND((O150+P150)/$AF$2,0)</f>
        <v>3093</v>
      </c>
      <c r="AK150" s="73">
        <f t="shared" ref="AK150:AK158" si="448">ROUND((H150+I150)/$AF$2,0)</f>
        <v>3299</v>
      </c>
      <c r="AL150" s="74">
        <f t="shared" ref="AL150:AL158" si="449">ROUND((Q150+R150)/$AF$2,0)</f>
        <v>4949</v>
      </c>
      <c r="AM150" s="73">
        <f t="shared" ref="AM150:AM158" si="450">ROUND((J150+K150)/$AF$2,0)</f>
        <v>4033</v>
      </c>
      <c r="AN150" s="74">
        <f t="shared" ref="AN150:AN158" si="451">ROUND((S150+T150)/$AF$2,0)</f>
        <v>6050</v>
      </c>
      <c r="AR150" s="24">
        <f t="shared" si="434"/>
        <v>7.9112185474123722</v>
      </c>
      <c r="AS150" s="14">
        <f t="shared" si="435"/>
        <v>0.50014430014430022</v>
      </c>
      <c r="AT150" s="75">
        <f t="shared" si="436"/>
        <v>14.003472222222223</v>
      </c>
    </row>
    <row r="151" spans="1:46" ht="15.75" hidden="1" outlineLevel="2" thickBot="1" x14ac:dyDescent="0.3">
      <c r="A151" s="37" t="str">
        <f t="shared" si="437"/>
        <v>BALEARES (2)</v>
      </c>
      <c r="B151" s="104">
        <f>SUMPRODUCT(B131:B132)</f>
        <v>127700</v>
      </c>
      <c r="C151" s="105">
        <f>SUMPRODUCT(C131:C132)</f>
        <v>13653</v>
      </c>
      <c r="D151" s="21">
        <f>ROUND(D131+D132,0)</f>
        <v>110</v>
      </c>
      <c r="E151" s="21">
        <f t="shared" ref="E151:K151" si="452">ROUND(E131+E132,0)</f>
        <v>91</v>
      </c>
      <c r="F151" s="1">
        <f t="shared" si="452"/>
        <v>2630</v>
      </c>
      <c r="G151" s="1">
        <f t="shared" si="452"/>
        <v>2198</v>
      </c>
      <c r="H151" s="1">
        <f t="shared" si="452"/>
        <v>4018</v>
      </c>
      <c r="I151" s="1">
        <f t="shared" si="452"/>
        <v>3343</v>
      </c>
      <c r="J151" s="1">
        <f t="shared" si="452"/>
        <v>5115</v>
      </c>
      <c r="K151" s="1">
        <f t="shared" si="452"/>
        <v>4259</v>
      </c>
      <c r="L151" s="20">
        <f t="shared" ref="L151" si="453">SUMPRODUCT(L131:L132)</f>
        <v>0</v>
      </c>
      <c r="M151" s="26">
        <f>ROUND(M131+M132,0)</f>
        <v>165</v>
      </c>
      <c r="N151" s="26">
        <f t="shared" ref="N151:T151" si="454">ROUND(N131+N132,0)</f>
        <v>136</v>
      </c>
      <c r="O151" s="65">
        <f t="shared" si="454"/>
        <v>3945</v>
      </c>
      <c r="P151" s="65">
        <f t="shared" si="454"/>
        <v>3297</v>
      </c>
      <c r="Q151" s="65">
        <f t="shared" si="454"/>
        <v>6032</v>
      </c>
      <c r="R151" s="65">
        <f t="shared" si="454"/>
        <v>5020</v>
      </c>
      <c r="S151" s="65">
        <f t="shared" si="454"/>
        <v>7663</v>
      </c>
      <c r="T151" s="65">
        <f t="shared" si="454"/>
        <v>6389</v>
      </c>
      <c r="U151" s="46">
        <f t="shared" si="441"/>
        <v>0.50011739845034042</v>
      </c>
      <c r="V151" s="45">
        <f t="shared" si="442"/>
        <v>0.20098614698285977</v>
      </c>
      <c r="W151" s="24">
        <f t="shared" si="443"/>
        <v>9.3532556947191097</v>
      </c>
      <c r="AF151" s="64" t="str">
        <f t="shared" si="433"/>
        <v>BALEARES (2)</v>
      </c>
      <c r="AG151" s="62">
        <f t="shared" si="444"/>
        <v>106</v>
      </c>
      <c r="AH151" s="63">
        <f t="shared" si="445"/>
        <v>159</v>
      </c>
      <c r="AI151" s="73">
        <f t="shared" si="446"/>
        <v>2554</v>
      </c>
      <c r="AJ151" s="74">
        <f t="shared" si="447"/>
        <v>3832</v>
      </c>
      <c r="AK151" s="73">
        <f t="shared" si="448"/>
        <v>3895</v>
      </c>
      <c r="AL151" s="74">
        <f t="shared" si="449"/>
        <v>5848</v>
      </c>
      <c r="AM151" s="73">
        <f t="shared" si="450"/>
        <v>4960</v>
      </c>
      <c r="AN151" s="74">
        <f t="shared" si="451"/>
        <v>7435</v>
      </c>
      <c r="AR151" s="24">
        <f t="shared" si="434"/>
        <v>9.3532556947191097</v>
      </c>
      <c r="AS151" s="14">
        <f t="shared" si="435"/>
        <v>0.50011739845034042</v>
      </c>
      <c r="AT151" s="75">
        <f t="shared" si="436"/>
        <v>38.841033672670321</v>
      </c>
    </row>
    <row r="152" spans="1:46" ht="15.75" hidden="1" outlineLevel="2" thickBot="1" x14ac:dyDescent="0.3">
      <c r="A152" s="38" t="str">
        <f t="shared" si="437"/>
        <v>CANARIAS (3)</v>
      </c>
      <c r="B152" s="104">
        <f>SUMPRODUCT(B133:B135)</f>
        <v>233900</v>
      </c>
      <c r="C152" s="105">
        <f>SUMPRODUCT(C133:C135)</f>
        <v>20614</v>
      </c>
      <c r="D152" s="21">
        <f>ROUND(D133+D134+D135,0)</f>
        <v>141</v>
      </c>
      <c r="E152" s="21">
        <f t="shared" ref="E152:K152" si="455">ROUND(E133+E134+E135,0)</f>
        <v>118</v>
      </c>
      <c r="F152" s="1">
        <f t="shared" si="455"/>
        <v>3052</v>
      </c>
      <c r="G152" s="1">
        <f t="shared" si="455"/>
        <v>2560</v>
      </c>
      <c r="H152" s="1">
        <f t="shared" si="455"/>
        <v>4624</v>
      </c>
      <c r="I152" s="1">
        <f t="shared" si="455"/>
        <v>3877</v>
      </c>
      <c r="J152" s="1">
        <f t="shared" si="455"/>
        <v>6028</v>
      </c>
      <c r="K152" s="1">
        <f t="shared" si="455"/>
        <v>5057</v>
      </c>
      <c r="L152" s="20">
        <f t="shared" ref="L152" si="456">SUMPRODUCT(L133:L135)</f>
        <v>0</v>
      </c>
      <c r="M152" s="26">
        <f>ROUND(M133+M134+M135,0)</f>
        <v>212</v>
      </c>
      <c r="N152" s="26">
        <f t="shared" ref="N152:T152" si="457">ROUND(N133+N134+N135,0)</f>
        <v>178</v>
      </c>
      <c r="O152" s="65">
        <f t="shared" si="457"/>
        <v>4578</v>
      </c>
      <c r="P152" s="65">
        <f t="shared" si="457"/>
        <v>3840</v>
      </c>
      <c r="Q152" s="65">
        <f t="shared" si="457"/>
        <v>6936</v>
      </c>
      <c r="R152" s="65">
        <f t="shared" si="457"/>
        <v>5816</v>
      </c>
      <c r="S152" s="65">
        <f t="shared" si="457"/>
        <v>9042</v>
      </c>
      <c r="T152" s="65">
        <f t="shared" si="457"/>
        <v>7586</v>
      </c>
      <c r="U152" s="46">
        <f t="shared" si="441"/>
        <v>0.50009887284951549</v>
      </c>
      <c r="V152" s="45">
        <f t="shared" si="442"/>
        <v>0.19201107375914583</v>
      </c>
      <c r="W152" s="24">
        <f t="shared" si="443"/>
        <v>11.346657611332104</v>
      </c>
      <c r="AF152" s="64" t="str">
        <f t="shared" si="433"/>
        <v>CANARIAS (3)</v>
      </c>
      <c r="AG152" s="62">
        <f t="shared" si="444"/>
        <v>137</v>
      </c>
      <c r="AH152" s="63">
        <f t="shared" si="445"/>
        <v>206</v>
      </c>
      <c r="AI152" s="73">
        <f t="shared" si="446"/>
        <v>2969</v>
      </c>
      <c r="AJ152" s="74">
        <f t="shared" si="447"/>
        <v>4454</v>
      </c>
      <c r="AK152" s="73">
        <f t="shared" si="448"/>
        <v>4498</v>
      </c>
      <c r="AL152" s="74">
        <f t="shared" si="449"/>
        <v>6747</v>
      </c>
      <c r="AM152" s="73">
        <f t="shared" si="450"/>
        <v>5865</v>
      </c>
      <c r="AN152" s="74">
        <f t="shared" si="451"/>
        <v>8798</v>
      </c>
      <c r="AR152" s="24">
        <f t="shared" si="434"/>
        <v>11.346657611332104</v>
      </c>
      <c r="AS152" s="14">
        <f t="shared" si="435"/>
        <v>0.50009887284951549</v>
      </c>
      <c r="AT152" s="75">
        <f t="shared" si="436"/>
        <v>25.074818298418126</v>
      </c>
    </row>
    <row r="153" spans="1:46" ht="15.75" hidden="1" outlineLevel="2" thickBot="1" x14ac:dyDescent="0.3">
      <c r="A153" s="37" t="str">
        <f t="shared" si="437"/>
        <v>CASTILLA-LEÓN (2)</v>
      </c>
      <c r="B153" s="104">
        <f t="shared" ref="B153:L153" si="458">SUMPRODUCT(B136:B137)</f>
        <v>112000</v>
      </c>
      <c r="C153" s="105">
        <f t="shared" si="458"/>
        <v>13569</v>
      </c>
      <c r="D153" s="21">
        <f>ROUND(D136+D137,0)</f>
        <v>132</v>
      </c>
      <c r="E153" s="21">
        <f t="shared" ref="E153:K153" si="459">ROUND(E136+E137,0)</f>
        <v>107</v>
      </c>
      <c r="F153" s="1">
        <f t="shared" si="459"/>
        <v>2758</v>
      </c>
      <c r="G153" s="1">
        <f t="shared" si="459"/>
        <v>2238</v>
      </c>
      <c r="H153" s="1">
        <f t="shared" si="459"/>
        <v>3644</v>
      </c>
      <c r="I153" s="1">
        <f t="shared" si="459"/>
        <v>2965</v>
      </c>
      <c r="J153" s="1">
        <f t="shared" si="459"/>
        <v>4664</v>
      </c>
      <c r="K153" s="1">
        <f t="shared" si="459"/>
        <v>3786</v>
      </c>
      <c r="L153" s="56">
        <f t="shared" si="458"/>
        <v>0</v>
      </c>
      <c r="M153" s="26">
        <f>ROUND(M136+M137,0)</f>
        <v>198</v>
      </c>
      <c r="N153" s="26">
        <f t="shared" ref="N153:T153" si="460">ROUND(N136+N137,0)</f>
        <v>161</v>
      </c>
      <c r="O153" s="65">
        <f t="shared" si="460"/>
        <v>4137</v>
      </c>
      <c r="P153" s="65">
        <f t="shared" si="460"/>
        <v>3347</v>
      </c>
      <c r="Q153" s="65">
        <f t="shared" si="460"/>
        <v>5466</v>
      </c>
      <c r="R153" s="65">
        <f t="shared" si="460"/>
        <v>4436</v>
      </c>
      <c r="S153" s="65">
        <f t="shared" si="460"/>
        <v>6996</v>
      </c>
      <c r="T153" s="65">
        <f t="shared" si="460"/>
        <v>5679</v>
      </c>
      <c r="U153" s="46">
        <f t="shared" si="441"/>
        <v>0.5</v>
      </c>
      <c r="V153" s="45">
        <f t="shared" si="442"/>
        <v>0.2319070258848388</v>
      </c>
      <c r="W153" s="24">
        <f t="shared" si="443"/>
        <v>8.2541086299653621</v>
      </c>
      <c r="AF153" s="64" t="str">
        <f t="shared" si="433"/>
        <v>CASTILLA-LEÓN (2)</v>
      </c>
      <c r="AG153" s="62">
        <f t="shared" si="444"/>
        <v>126</v>
      </c>
      <c r="AH153" s="63">
        <f t="shared" si="445"/>
        <v>190</v>
      </c>
      <c r="AI153" s="73">
        <f t="shared" si="446"/>
        <v>2643</v>
      </c>
      <c r="AJ153" s="74">
        <f t="shared" si="447"/>
        <v>3960</v>
      </c>
      <c r="AK153" s="73">
        <f t="shared" si="448"/>
        <v>3497</v>
      </c>
      <c r="AL153" s="74">
        <f t="shared" si="449"/>
        <v>5239</v>
      </c>
      <c r="AM153" s="73">
        <f t="shared" si="450"/>
        <v>4471</v>
      </c>
      <c r="AN153" s="74">
        <f t="shared" si="451"/>
        <v>6706</v>
      </c>
      <c r="AR153" s="24">
        <f t="shared" si="434"/>
        <v>8.2541086299653621</v>
      </c>
      <c r="AS153" s="14">
        <f t="shared" si="435"/>
        <v>0.5</v>
      </c>
      <c r="AT153" s="75">
        <f t="shared" si="436"/>
        <v>39.919642857142854</v>
      </c>
    </row>
    <row r="154" spans="1:46" ht="15.75" hidden="1" outlineLevel="2" thickBot="1" x14ac:dyDescent="0.3">
      <c r="A154" s="38" t="str">
        <f t="shared" si="437"/>
        <v>CATALUÑA (3)</v>
      </c>
      <c r="B154" s="104">
        <f t="shared" ref="B154:L154" si="461">SUMPRODUCT(B138:B140)</f>
        <v>139600</v>
      </c>
      <c r="C154" s="105">
        <f t="shared" si="461"/>
        <v>18395</v>
      </c>
      <c r="D154" s="21">
        <f>ROUND(D138+D139+D140,0)</f>
        <v>167</v>
      </c>
      <c r="E154" s="21">
        <f t="shared" ref="E154:K154" si="462">ROUND(E138+E139+E140,0)</f>
        <v>147</v>
      </c>
      <c r="F154" s="1">
        <f t="shared" si="462"/>
        <v>3573</v>
      </c>
      <c r="G154" s="1">
        <f t="shared" si="462"/>
        <v>3082</v>
      </c>
      <c r="H154" s="1">
        <f t="shared" si="462"/>
        <v>5422</v>
      </c>
      <c r="I154" s="1">
        <f t="shared" si="462"/>
        <v>4764</v>
      </c>
      <c r="J154" s="1">
        <f t="shared" si="462"/>
        <v>6651</v>
      </c>
      <c r="K154" s="1">
        <f t="shared" si="462"/>
        <v>5787</v>
      </c>
      <c r="L154" s="20">
        <f t="shared" si="461"/>
        <v>0</v>
      </c>
      <c r="M154" s="26">
        <f>ROUND(M138+M139+M140,0)</f>
        <v>227</v>
      </c>
      <c r="N154" s="26">
        <f t="shared" ref="N154:T154" si="463">ROUND(N138+N139+N140,0)</f>
        <v>197</v>
      </c>
      <c r="O154" s="65">
        <f t="shared" si="463"/>
        <v>4834</v>
      </c>
      <c r="P154" s="65">
        <f t="shared" si="463"/>
        <v>4203</v>
      </c>
      <c r="Q154" s="65">
        <f t="shared" si="463"/>
        <v>7397</v>
      </c>
      <c r="R154" s="65">
        <f t="shared" si="463"/>
        <v>6516</v>
      </c>
      <c r="S154" s="65">
        <f t="shared" si="463"/>
        <v>9137</v>
      </c>
      <c r="T154" s="65">
        <f t="shared" si="463"/>
        <v>7894</v>
      </c>
      <c r="U154" s="46">
        <f t="shared" si="441"/>
        <v>0.36409193018835317</v>
      </c>
      <c r="V154" s="45">
        <f t="shared" si="442"/>
        <v>0.1493001555209954</v>
      </c>
      <c r="W154" s="24">
        <f t="shared" si="443"/>
        <v>7.589018755096494</v>
      </c>
      <c r="AF154" s="64" t="str">
        <f t="shared" si="433"/>
        <v>CATALUÑA (3)</v>
      </c>
      <c r="AG154" s="62">
        <f t="shared" si="444"/>
        <v>166</v>
      </c>
      <c r="AH154" s="63">
        <f t="shared" si="445"/>
        <v>224</v>
      </c>
      <c r="AI154" s="73">
        <f t="shared" si="446"/>
        <v>3521</v>
      </c>
      <c r="AJ154" s="74">
        <f t="shared" si="447"/>
        <v>4781</v>
      </c>
      <c r="AK154" s="73">
        <f t="shared" si="448"/>
        <v>5389</v>
      </c>
      <c r="AL154" s="74">
        <f t="shared" si="449"/>
        <v>7361</v>
      </c>
      <c r="AM154" s="73">
        <f t="shared" si="450"/>
        <v>6581</v>
      </c>
      <c r="AN154" s="74">
        <f t="shared" si="451"/>
        <v>9011</v>
      </c>
      <c r="AR154" s="24">
        <f t="shared" si="434"/>
        <v>7.589018755096494</v>
      </c>
      <c r="AS154" s="14">
        <f t="shared" si="435"/>
        <v>0.36409193018835317</v>
      </c>
      <c r="AT154" s="75">
        <f t="shared" si="436"/>
        <v>47.141833810888251</v>
      </c>
    </row>
    <row r="155" spans="1:46" ht="15.75" hidden="1" outlineLevel="2" thickBot="1" x14ac:dyDescent="0.3">
      <c r="A155" s="33" t="str">
        <f t="shared" si="437"/>
        <v>MURCIA (1)</v>
      </c>
      <c r="B155" s="104">
        <f>SUMPRODUCT(B141)</f>
        <v>57300</v>
      </c>
      <c r="C155" s="105">
        <f>SUMPRODUCT(C141)</f>
        <v>4298</v>
      </c>
      <c r="D155" s="21">
        <f>ROUND(D141,0)</f>
        <v>25</v>
      </c>
      <c r="E155" s="21">
        <f t="shared" ref="E155:K155" si="464">ROUND(E141,0)</f>
        <v>21</v>
      </c>
      <c r="F155" s="1">
        <f t="shared" si="464"/>
        <v>569</v>
      </c>
      <c r="G155" s="1">
        <f t="shared" si="464"/>
        <v>474</v>
      </c>
      <c r="H155" s="1">
        <f t="shared" si="464"/>
        <v>910</v>
      </c>
      <c r="I155" s="1">
        <f t="shared" si="464"/>
        <v>758</v>
      </c>
      <c r="J155" s="1">
        <f t="shared" si="464"/>
        <v>1112</v>
      </c>
      <c r="K155" s="1">
        <f t="shared" si="464"/>
        <v>927</v>
      </c>
      <c r="L155" s="20">
        <f t="shared" ref="L155" si="465">SUMPRODUCT(L141)</f>
        <v>0</v>
      </c>
      <c r="M155" s="26">
        <f>ROUND(M141,0)</f>
        <v>38</v>
      </c>
      <c r="N155" s="26">
        <f t="shared" ref="N155:T155" si="466">ROUND(N141,0)</f>
        <v>31</v>
      </c>
      <c r="O155" s="65">
        <f t="shared" si="466"/>
        <v>854</v>
      </c>
      <c r="P155" s="65">
        <f t="shared" si="466"/>
        <v>711</v>
      </c>
      <c r="Q155" s="65">
        <f t="shared" si="466"/>
        <v>1365</v>
      </c>
      <c r="R155" s="65">
        <f t="shared" si="466"/>
        <v>1137</v>
      </c>
      <c r="S155" s="65">
        <f t="shared" si="466"/>
        <v>1668</v>
      </c>
      <c r="T155" s="65">
        <f t="shared" si="466"/>
        <v>1391</v>
      </c>
      <c r="U155" s="46">
        <f t="shared" si="441"/>
        <v>0.50053937432578199</v>
      </c>
      <c r="V155" s="45">
        <f t="shared" si="442"/>
        <v>0.19956850053937436</v>
      </c>
      <c r="W155" s="24">
        <f t="shared" si="443"/>
        <v>13.331782224290368</v>
      </c>
      <c r="AF155" s="64" t="str">
        <f t="shared" si="433"/>
        <v>MURCIA (1)</v>
      </c>
      <c r="AG155" s="62">
        <f t="shared" si="444"/>
        <v>24</v>
      </c>
      <c r="AH155" s="63">
        <f t="shared" si="445"/>
        <v>37</v>
      </c>
      <c r="AI155" s="73">
        <f t="shared" si="446"/>
        <v>552</v>
      </c>
      <c r="AJ155" s="74">
        <f t="shared" si="447"/>
        <v>828</v>
      </c>
      <c r="AK155" s="73">
        <f t="shared" si="448"/>
        <v>883</v>
      </c>
      <c r="AL155" s="74">
        <f t="shared" si="449"/>
        <v>1324</v>
      </c>
      <c r="AM155" s="73">
        <f t="shared" si="450"/>
        <v>1079</v>
      </c>
      <c r="AN155" s="74">
        <f t="shared" si="451"/>
        <v>1619</v>
      </c>
      <c r="AR155" s="24">
        <f t="shared" si="434"/>
        <v>13.331782224290368</v>
      </c>
      <c r="AS155" s="14">
        <f t="shared" si="435"/>
        <v>0.50053937432578199</v>
      </c>
      <c r="AT155" s="75">
        <f t="shared" si="436"/>
        <v>18.830715532286213</v>
      </c>
    </row>
    <row r="156" spans="1:46" ht="15.75" hidden="1" outlineLevel="2" thickBot="1" x14ac:dyDescent="0.3">
      <c r="A156" s="38" t="str">
        <f t="shared" si="437"/>
        <v>GALICIA (2)</v>
      </c>
      <c r="B156" s="104">
        <f t="shared" ref="B156:L156" si="467">SUMPRODUCT(B142:B143)</f>
        <v>270600</v>
      </c>
      <c r="C156" s="105">
        <f t="shared" si="467"/>
        <v>28498</v>
      </c>
      <c r="D156" s="21">
        <f>ROUND(D142+D143,0)</f>
        <v>121</v>
      </c>
      <c r="E156" s="21">
        <f t="shared" ref="E156:K156" si="468">ROUND(E142+E143,0)</f>
        <v>102</v>
      </c>
      <c r="F156" s="1">
        <f t="shared" si="468"/>
        <v>2809</v>
      </c>
      <c r="G156" s="1">
        <f t="shared" si="468"/>
        <v>2343</v>
      </c>
      <c r="H156" s="1">
        <f t="shared" si="468"/>
        <v>4501</v>
      </c>
      <c r="I156" s="1">
        <f t="shared" si="468"/>
        <v>3750</v>
      </c>
      <c r="J156" s="1">
        <f t="shared" si="468"/>
        <v>5501</v>
      </c>
      <c r="K156" s="1">
        <f t="shared" si="468"/>
        <v>4584</v>
      </c>
      <c r="L156" s="56">
        <f t="shared" si="467"/>
        <v>0</v>
      </c>
      <c r="M156" s="26">
        <f>ROUND(M142+M143,0)</f>
        <v>184</v>
      </c>
      <c r="N156" s="26">
        <f t="shared" ref="N156:T156" si="469">ROUND(N142+N143,0)</f>
        <v>153</v>
      </c>
      <c r="O156" s="65">
        <f t="shared" si="469"/>
        <v>4216</v>
      </c>
      <c r="P156" s="65">
        <f t="shared" si="469"/>
        <v>3515</v>
      </c>
      <c r="Q156" s="65">
        <f t="shared" si="469"/>
        <v>6749</v>
      </c>
      <c r="R156" s="65">
        <f t="shared" si="469"/>
        <v>5723</v>
      </c>
      <c r="S156" s="65">
        <f t="shared" si="469"/>
        <v>8252</v>
      </c>
      <c r="T156" s="65">
        <f t="shared" si="469"/>
        <v>6876</v>
      </c>
      <c r="U156" s="46">
        <f t="shared" si="441"/>
        <v>0.5</v>
      </c>
      <c r="V156" s="45">
        <f t="shared" si="442"/>
        <v>0.20004363001745196</v>
      </c>
      <c r="W156" s="24">
        <f t="shared" si="443"/>
        <v>9.4954031861885042</v>
      </c>
      <c r="AF156" s="64" t="str">
        <f t="shared" si="433"/>
        <v>GALICIA (2)</v>
      </c>
      <c r="AG156" s="62">
        <f t="shared" si="444"/>
        <v>118</v>
      </c>
      <c r="AH156" s="63">
        <f t="shared" si="445"/>
        <v>178</v>
      </c>
      <c r="AI156" s="73">
        <f t="shared" si="446"/>
        <v>2726</v>
      </c>
      <c r="AJ156" s="74">
        <f t="shared" si="447"/>
        <v>4090</v>
      </c>
      <c r="AK156" s="73">
        <f t="shared" si="448"/>
        <v>4366</v>
      </c>
      <c r="AL156" s="74">
        <f t="shared" si="449"/>
        <v>6599</v>
      </c>
      <c r="AM156" s="73">
        <f t="shared" si="450"/>
        <v>5336</v>
      </c>
      <c r="AN156" s="74">
        <f t="shared" si="451"/>
        <v>8004</v>
      </c>
      <c r="AR156" s="24">
        <f t="shared" si="434"/>
        <v>9.4954031861885042</v>
      </c>
      <c r="AS156" s="14">
        <f t="shared" si="435"/>
        <v>0.5</v>
      </c>
      <c r="AT156" s="75">
        <f t="shared" si="436"/>
        <v>19.719142645971914</v>
      </c>
    </row>
    <row r="157" spans="1:46" ht="15.75" hidden="1" outlineLevel="2" thickBot="1" x14ac:dyDescent="0.3">
      <c r="A157" s="37" t="str">
        <f t="shared" si="437"/>
        <v>VALENCIANA (3)</v>
      </c>
      <c r="B157" s="104">
        <f>SUMPRODUCT(B144:B146)</f>
        <v>444000</v>
      </c>
      <c r="C157" s="105">
        <f>SUMPRODUCT(C144:C146)</f>
        <v>36990</v>
      </c>
      <c r="D157" s="21">
        <f>ROUND(D145+D144+D146,0)</f>
        <v>191</v>
      </c>
      <c r="E157" s="21">
        <f t="shared" ref="E157:K157" si="470">ROUND(E145+E144+E146,0)</f>
        <v>159</v>
      </c>
      <c r="F157" s="1">
        <f t="shared" si="470"/>
        <v>4384</v>
      </c>
      <c r="G157" s="1">
        <f t="shared" si="470"/>
        <v>3654</v>
      </c>
      <c r="H157" s="1">
        <f t="shared" si="470"/>
        <v>7015</v>
      </c>
      <c r="I157" s="1">
        <f t="shared" si="470"/>
        <v>5846</v>
      </c>
      <c r="J157" s="1">
        <f t="shared" si="470"/>
        <v>8578</v>
      </c>
      <c r="K157" s="1">
        <f t="shared" si="470"/>
        <v>7145</v>
      </c>
      <c r="L157" s="56">
        <f t="shared" ref="L157" si="471">SUMPRODUCT(L144:L146)</f>
        <v>0</v>
      </c>
      <c r="M157" s="26">
        <f>ROUND(M145+M144+M146,0)</f>
        <v>280</v>
      </c>
      <c r="N157" s="26">
        <f t="shared" ref="N157:T157" si="472">ROUND(N145+N144+N146,0)</f>
        <v>233</v>
      </c>
      <c r="O157" s="65">
        <f t="shared" si="472"/>
        <v>6412</v>
      </c>
      <c r="P157" s="65">
        <f t="shared" si="472"/>
        <v>5345</v>
      </c>
      <c r="Q157" s="65">
        <f t="shared" si="472"/>
        <v>10261</v>
      </c>
      <c r="R157" s="65">
        <f t="shared" si="472"/>
        <v>8551</v>
      </c>
      <c r="S157" s="65">
        <f t="shared" si="472"/>
        <v>12547</v>
      </c>
      <c r="T157" s="65">
        <f t="shared" si="472"/>
        <v>10452</v>
      </c>
      <c r="U157" s="46">
        <f t="shared" si="441"/>
        <v>0.46284114765570328</v>
      </c>
      <c r="V157" s="45">
        <f t="shared" si="442"/>
        <v>0.20055983205038497</v>
      </c>
      <c r="W157" s="24">
        <f t="shared" si="443"/>
        <v>12.003244120032441</v>
      </c>
      <c r="AF157" s="64" t="str">
        <f t="shared" si="433"/>
        <v>VALENCIANA (3)</v>
      </c>
      <c r="AG157" s="62">
        <f t="shared" si="444"/>
        <v>185</v>
      </c>
      <c r="AH157" s="63">
        <f t="shared" si="445"/>
        <v>271</v>
      </c>
      <c r="AI157" s="73">
        <f t="shared" si="446"/>
        <v>4253</v>
      </c>
      <c r="AJ157" s="74">
        <f t="shared" si="447"/>
        <v>6221</v>
      </c>
      <c r="AK157" s="73">
        <f t="shared" si="448"/>
        <v>6805</v>
      </c>
      <c r="AL157" s="74">
        <f t="shared" si="449"/>
        <v>9953</v>
      </c>
      <c r="AM157" s="73">
        <f t="shared" si="450"/>
        <v>8319</v>
      </c>
      <c r="AN157" s="74">
        <f t="shared" si="451"/>
        <v>12169</v>
      </c>
      <c r="AR157" s="24">
        <f t="shared" si="434"/>
        <v>12.003244120032441</v>
      </c>
      <c r="AS157" s="14">
        <f t="shared" si="435"/>
        <v>0.46284114765570328</v>
      </c>
      <c r="AT157" s="75">
        <f t="shared" si="436"/>
        <v>18.736486486486488</v>
      </c>
    </row>
    <row r="158" spans="1:46" ht="15.75" hidden="1" outlineLevel="2" thickBot="1" x14ac:dyDescent="0.3">
      <c r="A158" s="39" t="str">
        <f t="shared" si="437"/>
        <v>TARIFA CONJUNTA (18)</v>
      </c>
      <c r="B158" s="104">
        <f>SUMPRODUCT(B129:B148)</f>
        <v>1684200</v>
      </c>
      <c r="C158" s="105">
        <f>SUMPRODUCT(C129:C148)</f>
        <v>174169</v>
      </c>
      <c r="D158" s="1">
        <f>ROUND(SUM(D129:D146),0)</f>
        <v>1033</v>
      </c>
      <c r="E158" s="1">
        <f t="shared" ref="E158:K158" si="473">ROUND(SUM(E129:E146),0)</f>
        <v>867</v>
      </c>
      <c r="F158" s="1">
        <f t="shared" si="473"/>
        <v>23142</v>
      </c>
      <c r="G158" s="1">
        <f t="shared" si="473"/>
        <v>19355</v>
      </c>
      <c r="H158" s="1">
        <f t="shared" si="473"/>
        <v>35522</v>
      </c>
      <c r="I158" s="1">
        <f t="shared" si="473"/>
        <v>29793</v>
      </c>
      <c r="J158" s="1">
        <f t="shared" si="473"/>
        <v>44237</v>
      </c>
      <c r="K158" s="1">
        <f t="shared" si="473"/>
        <v>37035</v>
      </c>
      <c r="L158" s="56">
        <f t="shared" ref="L158" si="474">SUMPRODUCT(L129:L148)</f>
        <v>0</v>
      </c>
      <c r="M158" s="26">
        <f>ROUND(SUM(M129:M146),0)</f>
        <v>1522</v>
      </c>
      <c r="N158" s="26">
        <f t="shared" ref="N158:T158" si="475">ROUND(SUM(N129:N146),0)</f>
        <v>1273</v>
      </c>
      <c r="O158" s="65">
        <f t="shared" si="475"/>
        <v>34027</v>
      </c>
      <c r="P158" s="65">
        <f t="shared" si="475"/>
        <v>28468</v>
      </c>
      <c r="Q158" s="65">
        <f t="shared" si="475"/>
        <v>52289</v>
      </c>
      <c r="R158" s="65">
        <f t="shared" si="475"/>
        <v>43934</v>
      </c>
      <c r="S158" s="65">
        <f t="shared" si="475"/>
        <v>65187</v>
      </c>
      <c r="T158" s="65">
        <f t="shared" si="475"/>
        <v>54503</v>
      </c>
      <c r="U158" s="46">
        <f t="shared" si="441"/>
        <v>0.47166194140677731</v>
      </c>
      <c r="V158" s="45">
        <f t="shared" si="442"/>
        <v>0.19446469555825563</v>
      </c>
      <c r="W158" s="24">
        <f t="shared" si="443"/>
        <v>9.6699182977452942</v>
      </c>
      <c r="AF158" s="64" t="str">
        <f t="shared" si="433"/>
        <v>TARIFA CONJUNTA (18)</v>
      </c>
      <c r="AG158" s="62">
        <f t="shared" si="444"/>
        <v>1005</v>
      </c>
      <c r="AH158" s="63">
        <f t="shared" si="445"/>
        <v>1479</v>
      </c>
      <c r="AI158" s="73">
        <f t="shared" si="446"/>
        <v>22485</v>
      </c>
      <c r="AJ158" s="74">
        <f t="shared" si="447"/>
        <v>33066</v>
      </c>
      <c r="AK158" s="73">
        <f t="shared" si="448"/>
        <v>34558</v>
      </c>
      <c r="AL158" s="74">
        <f t="shared" si="449"/>
        <v>50912</v>
      </c>
      <c r="AM158" s="73">
        <f t="shared" si="450"/>
        <v>43001</v>
      </c>
      <c r="AN158" s="74">
        <f t="shared" si="451"/>
        <v>63328</v>
      </c>
      <c r="AR158" s="24">
        <f t="shared" si="434"/>
        <v>9.6699182977452942</v>
      </c>
      <c r="AS158" s="14">
        <f t="shared" si="435"/>
        <v>0.47166194140677731</v>
      </c>
      <c r="AT158" s="75">
        <f t="shared" si="436"/>
        <v>25.532003325020781</v>
      </c>
    </row>
    <row r="159" spans="1:46" ht="15.75" hidden="1" outlineLevel="2" thickBot="1" x14ac:dyDescent="0.3">
      <c r="A159" s="85" t="str">
        <f t="shared" si="437"/>
        <v>CASTILLA-LEÓN SIN GRATUITO (3)</v>
      </c>
      <c r="B159" s="104"/>
      <c r="C159" s="105"/>
      <c r="D159" s="21"/>
      <c r="E159" s="21"/>
      <c r="F159" s="1"/>
      <c r="G159" s="1"/>
      <c r="H159" s="1"/>
      <c r="I159" s="1"/>
      <c r="J159" s="1"/>
      <c r="K159" s="1"/>
      <c r="L159" s="56" t="e">
        <f>L153-#REF!</f>
        <v>#REF!</v>
      </c>
      <c r="M159" s="26"/>
      <c r="N159" s="26"/>
      <c r="O159" s="65"/>
      <c r="P159" s="65"/>
      <c r="Q159" s="65"/>
      <c r="R159" s="65"/>
      <c r="S159" s="65"/>
      <c r="T159" s="65"/>
      <c r="U159" s="46"/>
      <c r="V159" s="45"/>
      <c r="W159" s="24"/>
      <c r="AF159" s="64" t="str">
        <f t="shared" si="433"/>
        <v>CASTILLA-LEÓN SIN GRATUITO (3)</v>
      </c>
      <c r="AG159" s="62"/>
      <c r="AH159" s="63"/>
      <c r="AI159" s="73"/>
      <c r="AJ159" s="74"/>
      <c r="AK159" s="73"/>
      <c r="AL159" s="74"/>
      <c r="AM159" s="73"/>
      <c r="AN159" s="74"/>
      <c r="AR159" s="24"/>
      <c r="AS159" s="14"/>
      <c r="AT159" s="75"/>
    </row>
    <row r="160" spans="1:46" ht="15.75" hidden="1" outlineLevel="2" thickBot="1" x14ac:dyDescent="0.3">
      <c r="A160" s="85" t="str">
        <f t="shared" si="437"/>
        <v>CATALUÑA SIN GRATUITO (3)</v>
      </c>
      <c r="B160" s="104"/>
      <c r="C160" s="105"/>
      <c r="D160" s="21"/>
      <c r="E160" s="21"/>
      <c r="F160" s="1"/>
      <c r="G160" s="1"/>
      <c r="H160" s="1"/>
      <c r="I160" s="1"/>
      <c r="J160" s="1"/>
      <c r="K160" s="1"/>
      <c r="L160" s="56" t="e">
        <f>L154-#REF!</f>
        <v>#REF!</v>
      </c>
      <c r="M160" s="26"/>
      <c r="N160" s="26"/>
      <c r="O160" s="65"/>
      <c r="P160" s="65"/>
      <c r="Q160" s="65"/>
      <c r="R160" s="65"/>
      <c r="S160" s="65"/>
      <c r="T160" s="65"/>
      <c r="U160" s="46"/>
      <c r="V160" s="45"/>
      <c r="W160" s="24"/>
      <c r="AF160" s="64" t="str">
        <f t="shared" si="433"/>
        <v>CATALUÑA SIN GRATUITO (3)</v>
      </c>
      <c r="AG160" s="62"/>
      <c r="AH160" s="63"/>
      <c r="AI160" s="73"/>
      <c r="AJ160" s="74"/>
      <c r="AK160" s="73"/>
      <c r="AL160" s="74"/>
      <c r="AM160" s="73"/>
      <c r="AN160" s="74"/>
      <c r="AR160" s="24"/>
      <c r="AS160" s="14"/>
      <c r="AT160" s="75"/>
    </row>
    <row r="161" spans="1:46" ht="15.75" hidden="1" outlineLevel="2" thickBot="1" x14ac:dyDescent="0.3">
      <c r="A161" s="38" t="str">
        <f t="shared" si="437"/>
        <v>GALICIA SIN DEPORTIVO (10)</v>
      </c>
      <c r="B161" s="104"/>
      <c r="C161" s="105"/>
      <c r="D161" s="21"/>
      <c r="E161" s="21"/>
      <c r="F161" s="1"/>
      <c r="G161" s="1"/>
      <c r="H161" s="1"/>
      <c r="I161" s="1"/>
      <c r="J161" s="1"/>
      <c r="K161" s="1"/>
      <c r="L161" s="56"/>
      <c r="M161" s="26"/>
      <c r="N161" s="26"/>
      <c r="O161" s="65"/>
      <c r="P161" s="65"/>
      <c r="Q161" s="65"/>
      <c r="R161" s="65"/>
      <c r="S161" s="65"/>
      <c r="T161" s="65"/>
      <c r="U161" s="46"/>
      <c r="V161" s="45"/>
      <c r="W161" s="24"/>
      <c r="AF161" s="64" t="str">
        <f t="shared" si="433"/>
        <v>GALICIA SIN DEPORTIVO (10)</v>
      </c>
      <c r="AG161" s="62"/>
      <c r="AH161" s="63"/>
      <c r="AI161" s="73"/>
      <c r="AJ161" s="74"/>
      <c r="AK161" s="73"/>
      <c r="AL161" s="74"/>
      <c r="AM161" s="73"/>
      <c r="AN161" s="74"/>
      <c r="AR161" s="24">
        <f t="shared" si="434"/>
        <v>0</v>
      </c>
      <c r="AS161" s="14">
        <f t="shared" si="435"/>
        <v>0</v>
      </c>
      <c r="AT161" s="75" t="e">
        <f t="shared" si="436"/>
        <v>#DIV/0!</v>
      </c>
    </row>
    <row r="162" spans="1:46" ht="15.75" hidden="1" outlineLevel="2" thickBot="1" x14ac:dyDescent="0.3">
      <c r="A162" s="37" t="str">
        <f t="shared" si="437"/>
        <v>VALENCIANA SIN DEPORTIVO (2)</v>
      </c>
      <c r="B162" s="104">
        <f t="shared" ref="B162:L162" si="476">B157-B146</f>
        <v>389600</v>
      </c>
      <c r="C162" s="105">
        <f t="shared" si="476"/>
        <v>32077</v>
      </c>
      <c r="D162" s="21">
        <f>ROUND(D144+D145,0)</f>
        <v>155</v>
      </c>
      <c r="E162" s="21">
        <f t="shared" ref="E162:K162" si="477">ROUND(E144+E145,0)</f>
        <v>129</v>
      </c>
      <c r="F162" s="1">
        <f t="shared" si="477"/>
        <v>3566</v>
      </c>
      <c r="G162" s="1">
        <f t="shared" si="477"/>
        <v>2972</v>
      </c>
      <c r="H162" s="1">
        <f t="shared" si="477"/>
        <v>5706</v>
      </c>
      <c r="I162" s="1">
        <f t="shared" si="477"/>
        <v>4755</v>
      </c>
      <c r="J162" s="1">
        <f t="shared" si="477"/>
        <v>6978</v>
      </c>
      <c r="K162" s="1">
        <f t="shared" si="477"/>
        <v>5815</v>
      </c>
      <c r="L162" s="56">
        <f t="shared" si="476"/>
        <v>0</v>
      </c>
      <c r="M162" s="26">
        <f>ROUND(M144+M145,0)</f>
        <v>233</v>
      </c>
      <c r="N162" s="26">
        <f t="shared" ref="N162:T162" si="478">ROUND(N144+N145,0)</f>
        <v>194</v>
      </c>
      <c r="O162" s="65">
        <f t="shared" si="478"/>
        <v>5349</v>
      </c>
      <c r="P162" s="65">
        <f t="shared" si="478"/>
        <v>4458</v>
      </c>
      <c r="Q162" s="65">
        <f t="shared" si="478"/>
        <v>8559</v>
      </c>
      <c r="R162" s="65">
        <f t="shared" si="478"/>
        <v>7133</v>
      </c>
      <c r="S162" s="65">
        <f t="shared" si="478"/>
        <v>10467</v>
      </c>
      <c r="T162" s="65">
        <f t="shared" si="478"/>
        <v>8723</v>
      </c>
      <c r="U162" s="46">
        <f t="shared" si="441"/>
        <v>0.50008598452278585</v>
      </c>
      <c r="V162" s="45">
        <f t="shared" si="442"/>
        <v>0.19999999999999996</v>
      </c>
      <c r="W162" s="24">
        <f t="shared" si="443"/>
        <v>12.14577423075724</v>
      </c>
      <c r="AF162" s="64" t="str">
        <f t="shared" si="433"/>
        <v>VALENCIANA SIN DEPORTIVO (2)</v>
      </c>
      <c r="AG162" s="62">
        <f>ROUND((D162+E162)/$AF$2,0)</f>
        <v>150</v>
      </c>
      <c r="AH162" s="63">
        <f>ROUND((M162+N162)/$AF$2,0)</f>
        <v>226</v>
      </c>
      <c r="AI162" s="73">
        <f>ROUND((F162+G162)/$AF$2,0)</f>
        <v>3459</v>
      </c>
      <c r="AJ162" s="74">
        <f t="shared" ref="AJ162" si="479">ROUND((O162+P162)/$AF$2,0)</f>
        <v>5189</v>
      </c>
      <c r="AK162" s="73">
        <f>ROUND((H162+I162)/$AF$2,0)</f>
        <v>5535</v>
      </c>
      <c r="AL162" s="74">
        <f t="shared" ref="AL162" si="480">ROUND((Q162+R162)/$AF$2,0)</f>
        <v>8303</v>
      </c>
      <c r="AM162" s="73">
        <f>ROUND((J162+K162)/$AF$2,0)</f>
        <v>6769</v>
      </c>
      <c r="AN162" s="74">
        <f t="shared" ref="AN162" si="481">ROUND((S162+T162)/$AF$2,0)</f>
        <v>10153</v>
      </c>
      <c r="AR162" s="24">
        <f t="shared" si="434"/>
        <v>12.14577423075724</v>
      </c>
      <c r="AS162" s="14">
        <f t="shared" si="435"/>
        <v>0.50008598452278585</v>
      </c>
      <c r="AT162" s="75">
        <f t="shared" si="436"/>
        <v>17.374229979466122</v>
      </c>
    </row>
    <row r="163" spans="1:46" ht="15.75" hidden="1" outlineLevel="2" thickBot="1" x14ac:dyDescent="0.3">
      <c r="A163" s="87" t="str">
        <f t="shared" si="437"/>
        <v>TARIFA CONJUNTA DE PAGO (31)</v>
      </c>
      <c r="B163" s="104"/>
      <c r="C163" s="105"/>
      <c r="D163" s="21"/>
      <c r="E163" s="21"/>
      <c r="F163" s="1"/>
      <c r="G163" s="1"/>
      <c r="H163" s="1"/>
      <c r="I163" s="1"/>
      <c r="J163" s="1"/>
      <c r="K163" s="1"/>
      <c r="L163" s="56" t="e">
        <f>L158-#REF!-#REF!</f>
        <v>#REF!</v>
      </c>
      <c r="M163" s="26"/>
      <c r="N163" s="26"/>
      <c r="O163" s="65"/>
      <c r="P163" s="65"/>
      <c r="Q163" s="65"/>
      <c r="R163" s="65"/>
      <c r="S163" s="65"/>
      <c r="T163" s="65"/>
      <c r="U163" s="46"/>
      <c r="V163" s="45"/>
      <c r="W163" s="24"/>
      <c r="AF163" s="64" t="str">
        <f t="shared" si="433"/>
        <v>TARIFA CONJUNTA DE PAGO (31)</v>
      </c>
      <c r="AG163" s="62"/>
      <c r="AH163" s="63"/>
      <c r="AI163" s="73"/>
      <c r="AJ163" s="74"/>
      <c r="AK163" s="73"/>
      <c r="AL163" s="74"/>
      <c r="AM163" s="73"/>
      <c r="AN163" s="74"/>
      <c r="AR163" s="24"/>
      <c r="AS163" s="14"/>
      <c r="AT163" s="75"/>
    </row>
    <row r="164" spans="1:46" ht="15.75" hidden="1" outlineLevel="2" thickBot="1" x14ac:dyDescent="0.3">
      <c r="A164" s="40" t="str">
        <f t="shared" si="437"/>
        <v>TARIFA CONJUNTA INFORMACIÓN GENERAL (17)</v>
      </c>
      <c r="B164" s="104"/>
      <c r="C164" s="105"/>
      <c r="D164" s="1">
        <f>ROUND(D158-D146,0)</f>
        <v>997</v>
      </c>
      <c r="E164" s="1">
        <f t="shared" ref="E164:K164" si="482">ROUND(E158-E146,0)</f>
        <v>837</v>
      </c>
      <c r="F164" s="1">
        <f t="shared" si="482"/>
        <v>22324</v>
      </c>
      <c r="G164" s="1">
        <f t="shared" si="482"/>
        <v>18673</v>
      </c>
      <c r="H164" s="1">
        <f t="shared" si="482"/>
        <v>34213</v>
      </c>
      <c r="I164" s="1">
        <f t="shared" si="482"/>
        <v>28702</v>
      </c>
      <c r="J164" s="1">
        <f t="shared" si="482"/>
        <v>42637</v>
      </c>
      <c r="K164" s="1">
        <f t="shared" si="482"/>
        <v>35705</v>
      </c>
      <c r="L164" s="56"/>
      <c r="M164" s="26">
        <f>ROUND(M158-M146,0)</f>
        <v>1475</v>
      </c>
      <c r="N164" s="26">
        <f t="shared" ref="N164:T164" si="483">ROUND(N158-N146,0)</f>
        <v>1234</v>
      </c>
      <c r="O164" s="65">
        <f t="shared" si="483"/>
        <v>32964</v>
      </c>
      <c r="P164" s="65">
        <f t="shared" si="483"/>
        <v>27581</v>
      </c>
      <c r="Q164" s="65">
        <f t="shared" si="483"/>
        <v>50587</v>
      </c>
      <c r="R164" s="65">
        <f t="shared" si="483"/>
        <v>42516</v>
      </c>
      <c r="S164" s="65">
        <f t="shared" si="483"/>
        <v>63107</v>
      </c>
      <c r="T164" s="65">
        <f t="shared" si="483"/>
        <v>52774</v>
      </c>
      <c r="U164" s="46"/>
      <c r="V164" s="45"/>
      <c r="W164" s="24"/>
      <c r="AF164" s="64" t="str">
        <f t="shared" si="433"/>
        <v>TARIFA CONJUNTA INFORMACIÓN GENERAL (17)</v>
      </c>
      <c r="AG164" s="62">
        <f>ROUND((D164+E164)/$AF$2,0)</f>
        <v>970</v>
      </c>
      <c r="AH164" s="63">
        <f>ROUND((M164+N164)/$AF$2,0)</f>
        <v>1433</v>
      </c>
      <c r="AI164" s="73">
        <f>ROUND((F164+G164)/$AF$2,0)</f>
        <v>21692</v>
      </c>
      <c r="AJ164" s="74">
        <f t="shared" ref="AJ164" si="484">ROUND((O164+P164)/$AF$2,0)</f>
        <v>32034</v>
      </c>
      <c r="AK164" s="73">
        <f>ROUND((H164+I164)/$AF$2,0)</f>
        <v>33288</v>
      </c>
      <c r="AL164" s="74">
        <f t="shared" ref="AL164" si="485">ROUND((Q164+R164)/$AF$2,0)</f>
        <v>49261</v>
      </c>
      <c r="AM164" s="73">
        <f>ROUND((J164+K164)/$AF$2,0)</f>
        <v>41451</v>
      </c>
      <c r="AN164" s="74">
        <f t="shared" ref="AN164" si="486">ROUND((S164+T164)/$AF$2,0)</f>
        <v>61313</v>
      </c>
      <c r="AR164" s="24">
        <f t="shared" si="434"/>
        <v>0</v>
      </c>
      <c r="AS164" s="14">
        <f t="shared" si="435"/>
        <v>0</v>
      </c>
      <c r="AT164" s="75" t="e">
        <f t="shared" si="436"/>
        <v>#DIV/0!</v>
      </c>
    </row>
    <row r="165" spans="1:46" ht="15.75" hidden="1" outlineLevel="2" thickBot="1" x14ac:dyDescent="0.3">
      <c r="A165" s="88" t="str">
        <f t="shared" si="437"/>
        <v>TARIFA CONJUNTA INFORMACIÓN GENERAL de PAGO (29)</v>
      </c>
      <c r="B165" s="104"/>
      <c r="C165" s="105"/>
      <c r="D165" s="21"/>
      <c r="E165" s="21"/>
      <c r="F165" s="1"/>
      <c r="G165" s="1"/>
      <c r="H165" s="1"/>
      <c r="I165" s="1"/>
      <c r="J165" s="1"/>
      <c r="K165" s="1"/>
      <c r="L165" s="56"/>
      <c r="M165" s="26"/>
      <c r="N165" s="26"/>
      <c r="O165" s="65"/>
      <c r="P165" s="65"/>
      <c r="Q165" s="65"/>
      <c r="R165" s="65"/>
      <c r="S165" s="65"/>
      <c r="T165" s="65"/>
      <c r="U165" s="46"/>
      <c r="V165" s="45"/>
      <c r="W165" s="24"/>
      <c r="AF165" s="64" t="str">
        <f t="shared" si="433"/>
        <v>TARIFA CONJUNTA INFORMACIÓN GENERAL de PAGO (29)</v>
      </c>
      <c r="AG165" s="62"/>
      <c r="AH165" s="63"/>
      <c r="AI165" s="73"/>
      <c r="AJ165" s="74"/>
      <c r="AK165" s="73"/>
      <c r="AL165" s="74"/>
      <c r="AM165" s="73"/>
      <c r="AN165" s="74"/>
      <c r="AR165" s="24"/>
      <c r="AS165" s="14"/>
      <c r="AT165" s="75"/>
    </row>
    <row r="166" spans="1:46" ht="15.75" hidden="1" outlineLevel="2" thickBot="1" x14ac:dyDescent="0.3">
      <c r="A166" s="106" t="str">
        <f t="shared" si="437"/>
        <v>TARIFA LÍDERES (9)</v>
      </c>
      <c r="B166" s="107"/>
      <c r="C166" s="108"/>
      <c r="D166" s="1">
        <f>ROUND(D130+D133+D134+D136+D137+D138+D142+D144+D145,0)</f>
        <v>709</v>
      </c>
      <c r="E166" s="1">
        <f t="shared" ref="E166:K166" si="487">ROUND(E130+E133+E134+E136+E137+E138+E142+E144+E145,0)</f>
        <v>597</v>
      </c>
      <c r="F166" s="1">
        <f t="shared" si="487"/>
        <v>15597</v>
      </c>
      <c r="G166" s="1">
        <f t="shared" si="487"/>
        <v>13062</v>
      </c>
      <c r="H166" s="1">
        <f t="shared" si="487"/>
        <v>23642</v>
      </c>
      <c r="I166" s="1">
        <f t="shared" si="487"/>
        <v>19898</v>
      </c>
      <c r="J166" s="1">
        <f t="shared" si="487"/>
        <v>29510</v>
      </c>
      <c r="K166" s="1">
        <f t="shared" si="487"/>
        <v>24769</v>
      </c>
      <c r="L166" s="56">
        <f t="shared" ref="L166" si="488">L130+L133+L134+L136+L137+L138+L142+L144+L145</f>
        <v>0</v>
      </c>
      <c r="M166" s="26">
        <f>ROUND(M130+M133+M134+M136+M137+M138+M142+M144+M145,0)</f>
        <v>1042</v>
      </c>
      <c r="N166" s="26">
        <f t="shared" ref="N166:T166" si="489">ROUND(N130+N133+N134+N136+N137+N138+N142+N144+N145,0)</f>
        <v>875</v>
      </c>
      <c r="O166" s="65">
        <f t="shared" si="489"/>
        <v>22873</v>
      </c>
      <c r="P166" s="65">
        <f t="shared" si="489"/>
        <v>19163</v>
      </c>
      <c r="Q166" s="65">
        <f t="shared" si="489"/>
        <v>34725</v>
      </c>
      <c r="R166" s="65">
        <f t="shared" si="489"/>
        <v>29303</v>
      </c>
      <c r="S166" s="65">
        <f t="shared" si="489"/>
        <v>43425</v>
      </c>
      <c r="T166" s="65">
        <f t="shared" si="489"/>
        <v>36368</v>
      </c>
      <c r="U166" s="46"/>
      <c r="V166" s="45"/>
      <c r="W166" s="24"/>
      <c r="AF166" s="64" t="str">
        <f t="shared" si="433"/>
        <v>TARIFA LÍDERES (9)</v>
      </c>
      <c r="AG166" s="62">
        <f>ROUND((D166+E166)/$AF$2,0)</f>
        <v>691</v>
      </c>
      <c r="AH166" s="63">
        <f>ROUND((M166+N166)/$AF$2,0)</f>
        <v>1014</v>
      </c>
      <c r="AI166" s="73">
        <f>ROUND((F166+G166)/$AF$2,0)</f>
        <v>15163</v>
      </c>
      <c r="AJ166" s="74">
        <f t="shared" ref="AJ166" si="490">ROUND((O166+P166)/$AF$2,0)</f>
        <v>22241</v>
      </c>
      <c r="AK166" s="73">
        <f>ROUND((H166+I166)/$AF$2,0)</f>
        <v>23037</v>
      </c>
      <c r="AL166" s="74">
        <f t="shared" ref="AL166" si="491">ROUND((Q166+R166)/$AF$2,0)</f>
        <v>33877</v>
      </c>
      <c r="AM166" s="73">
        <f>ROUND((J166+K166)/$AF$2,0)</f>
        <v>28719</v>
      </c>
      <c r="AN166" s="74">
        <f t="shared" ref="AN166" si="492">ROUND((S166+T166)/$AF$2,0)</f>
        <v>42219</v>
      </c>
      <c r="AR166" s="24">
        <f t="shared" si="434"/>
        <v>0</v>
      </c>
      <c r="AS166" s="14">
        <f t="shared" si="435"/>
        <v>0</v>
      </c>
      <c r="AT166" s="75" t="e">
        <f t="shared" si="436"/>
        <v>#DIV/0!</v>
      </c>
    </row>
    <row r="167" spans="1:46" hidden="1" outlineLevel="1" collapsed="1" x14ac:dyDescent="0.25"/>
    <row r="168" spans="1:46" ht="15.75" hidden="1" outlineLevel="1" thickBot="1" x14ac:dyDescent="0.3"/>
    <row r="169" spans="1:46" ht="15.75" hidden="1" outlineLevel="2" thickBot="1" x14ac:dyDescent="0.3">
      <c r="A169" s="276" t="s">
        <v>9</v>
      </c>
      <c r="B169" s="25" t="str">
        <f t="shared" ref="B169:X169" si="493">B127</f>
        <v>AUDIENCIA</v>
      </c>
      <c r="C169" s="25" t="str">
        <f t="shared" si="493"/>
        <v>DIFUSIÓN</v>
      </c>
      <c r="D169" s="269" t="str">
        <f t="shared" si="493"/>
        <v>MODULO</v>
      </c>
      <c r="E169" s="270">
        <f t="shared" si="493"/>
        <v>0</v>
      </c>
      <c r="F169" s="271" t="str">
        <f t="shared" si="493"/>
        <v>MEDIA PAGINA</v>
      </c>
      <c r="G169" s="272">
        <f t="shared" si="493"/>
        <v>0</v>
      </c>
      <c r="H169" s="273" t="str">
        <f t="shared" si="493"/>
        <v>ROBAPAGINAS GRANDE</v>
      </c>
      <c r="I169" s="270">
        <f t="shared" si="493"/>
        <v>0</v>
      </c>
      <c r="J169" s="271" t="str">
        <f t="shared" si="493"/>
        <v>PAGINA</v>
      </c>
      <c r="K169" s="272">
        <f t="shared" si="493"/>
        <v>0</v>
      </c>
      <c r="L169" s="17">
        <f t="shared" si="493"/>
        <v>0</v>
      </c>
      <c r="M169" s="274" t="str">
        <f t="shared" si="493"/>
        <v>MODULO</v>
      </c>
      <c r="N169" s="275">
        <f t="shared" si="493"/>
        <v>0</v>
      </c>
      <c r="O169" s="264" t="str">
        <f t="shared" si="493"/>
        <v>MEDIA PAGINA</v>
      </c>
      <c r="P169" s="266">
        <f t="shared" si="493"/>
        <v>0</v>
      </c>
      <c r="Q169" s="274" t="str">
        <f t="shared" si="493"/>
        <v>ROBAP GRANDE</v>
      </c>
      <c r="R169" s="275">
        <f t="shared" si="493"/>
        <v>0</v>
      </c>
      <c r="S169" s="264" t="str">
        <f t="shared" si="493"/>
        <v>PAGINA</v>
      </c>
      <c r="T169" s="266">
        <f t="shared" si="493"/>
        <v>0</v>
      </c>
      <c r="U169" s="264" t="str">
        <f t="shared" si="493"/>
        <v>RECARGOS</v>
      </c>
      <c r="V169" s="265">
        <f t="shared" si="493"/>
        <v>0</v>
      </c>
      <c r="W169" s="262" t="str">
        <f t="shared" si="493"/>
        <v>LECTORES POR EJEMPLAR</v>
      </c>
      <c r="X169" s="263">
        <f t="shared" si="493"/>
        <v>0</v>
      </c>
      <c r="Y169" s="264" t="str">
        <f>Y127</f>
        <v>MÓDULOS POR PÁGINA</v>
      </c>
      <c r="Z169" s="265">
        <f t="shared" ref="Z169:AA169" si="494">Z127</f>
        <v>0</v>
      </c>
      <c r="AA169" s="266">
        <f t="shared" si="494"/>
        <v>0</v>
      </c>
      <c r="AF169" s="58" t="s">
        <v>76</v>
      </c>
      <c r="AO169" s="264" t="s">
        <v>59</v>
      </c>
      <c r="AP169" s="265"/>
      <c r="AQ169" s="266"/>
      <c r="AT169" s="61" t="s">
        <v>78</v>
      </c>
    </row>
    <row r="170" spans="1:46" ht="15.75" hidden="1" outlineLevel="2" thickBot="1" x14ac:dyDescent="0.3">
      <c r="A170" s="276"/>
      <c r="B170" s="25" t="str">
        <f t="shared" ref="B170:W170" si="495">B128</f>
        <v>3º 2018</v>
      </c>
      <c r="C170" s="25" t="str">
        <f t="shared" si="495"/>
        <v>Jul 17 - Jun 18</v>
      </c>
      <c r="D170" s="23" t="str">
        <f t="shared" si="495"/>
        <v>IMPAR</v>
      </c>
      <c r="E170" s="22" t="str">
        <f t="shared" si="495"/>
        <v>PAR</v>
      </c>
      <c r="F170" s="4" t="str">
        <f t="shared" si="495"/>
        <v>IMPAR</v>
      </c>
      <c r="G170" s="5" t="str">
        <f t="shared" si="495"/>
        <v>PAR</v>
      </c>
      <c r="H170" s="2" t="str">
        <f t="shared" si="495"/>
        <v>IMPAR</v>
      </c>
      <c r="I170" s="3" t="str">
        <f t="shared" si="495"/>
        <v>PAR</v>
      </c>
      <c r="J170" s="4" t="str">
        <f t="shared" si="495"/>
        <v>IMPAR</v>
      </c>
      <c r="K170" s="5" t="str">
        <f t="shared" si="495"/>
        <v>PAR</v>
      </c>
      <c r="L170" s="18">
        <f t="shared" si="495"/>
        <v>0</v>
      </c>
      <c r="M170" s="8" t="str">
        <f t="shared" si="495"/>
        <v>IMPAR</v>
      </c>
      <c r="N170" s="9" t="str">
        <f t="shared" si="495"/>
        <v>PAR</v>
      </c>
      <c r="O170" s="10" t="str">
        <f t="shared" si="495"/>
        <v>IMPAR</v>
      </c>
      <c r="P170" s="10" t="str">
        <f t="shared" si="495"/>
        <v>PAR</v>
      </c>
      <c r="Q170" s="9" t="str">
        <f t="shared" si="495"/>
        <v>IMPAR</v>
      </c>
      <c r="R170" s="11" t="str">
        <f t="shared" si="495"/>
        <v>PAR</v>
      </c>
      <c r="S170" s="12" t="str">
        <f t="shared" si="495"/>
        <v>IMPAR</v>
      </c>
      <c r="T170" s="13" t="str">
        <f t="shared" si="495"/>
        <v>PAR</v>
      </c>
      <c r="U170" s="28" t="str">
        <f t="shared" si="495"/>
        <v>COLOR(/pagPar)</v>
      </c>
      <c r="V170" s="48" t="str">
        <f t="shared" si="495"/>
        <v>IMPAR (/PAG)</v>
      </c>
      <c r="W170" s="52" t="str">
        <f t="shared" si="495"/>
        <v>PROMEDIO</v>
      </c>
      <c r="X170" s="53" t="e">
        <f>AVERAGE(W171:W190)</f>
        <v>#DIV/0!</v>
      </c>
      <c r="Y170" s="49" t="str">
        <f>Y128</f>
        <v>ancho</v>
      </c>
      <c r="Z170" s="50" t="str">
        <f t="shared" ref="Z170:AA170" si="496">Z128</f>
        <v>alto</v>
      </c>
      <c r="AA170" s="51" t="str">
        <f t="shared" si="496"/>
        <v>página</v>
      </c>
      <c r="AF170" s="59">
        <f t="shared" ref="AF170:AF188" si="497">AF128</f>
        <v>1.89</v>
      </c>
      <c r="AG170" s="267" t="s">
        <v>44</v>
      </c>
      <c r="AH170" s="268"/>
      <c r="AI170" s="267" t="s">
        <v>11</v>
      </c>
      <c r="AJ170" s="268"/>
      <c r="AK170" s="267" t="s">
        <v>45</v>
      </c>
      <c r="AL170" s="268"/>
      <c r="AM170" s="267" t="s">
        <v>12</v>
      </c>
      <c r="AN170" s="268"/>
      <c r="AO170" s="50" t="s">
        <v>56</v>
      </c>
      <c r="AP170" s="50" t="s">
        <v>57</v>
      </c>
      <c r="AQ170" s="51" t="s">
        <v>60</v>
      </c>
      <c r="AR170" t="s">
        <v>46</v>
      </c>
      <c r="AS170" t="s">
        <v>47</v>
      </c>
      <c r="AT170" s="60" t="s">
        <v>77</v>
      </c>
    </row>
    <row r="171" spans="1:46" ht="15.75" hidden="1" outlineLevel="2" thickBot="1" x14ac:dyDescent="0.3">
      <c r="A171" s="91" t="str">
        <f>A129</f>
        <v>LA OPINIÓN DE MALAGA</v>
      </c>
      <c r="B171" s="102">
        <f t="shared" ref="B171:T171" si="498">B129</f>
        <v>11100</v>
      </c>
      <c r="C171" s="103">
        <f t="shared" si="498"/>
        <v>1748</v>
      </c>
      <c r="D171" s="21">
        <f t="shared" si="498"/>
        <v>54</v>
      </c>
      <c r="E171" s="21">
        <f t="shared" si="498"/>
        <v>45</v>
      </c>
      <c r="F171" s="1">
        <f t="shared" si="498"/>
        <v>1242</v>
      </c>
      <c r="G171" s="1">
        <f t="shared" si="498"/>
        <v>1035</v>
      </c>
      <c r="H171" s="1">
        <f t="shared" si="498"/>
        <v>1987</v>
      </c>
      <c r="I171" s="1">
        <f t="shared" si="498"/>
        <v>1656</v>
      </c>
      <c r="J171" s="1">
        <f t="shared" si="498"/>
        <v>2430</v>
      </c>
      <c r="K171" s="1">
        <f t="shared" si="498"/>
        <v>2025</v>
      </c>
      <c r="L171" s="20">
        <f t="shared" si="498"/>
        <v>0</v>
      </c>
      <c r="M171" s="68">
        <f t="shared" si="498"/>
        <v>81</v>
      </c>
      <c r="N171" s="68">
        <f t="shared" si="498"/>
        <v>68</v>
      </c>
      <c r="O171" s="69">
        <f t="shared" si="498"/>
        <v>1863</v>
      </c>
      <c r="P171" s="69">
        <f t="shared" si="498"/>
        <v>1553</v>
      </c>
      <c r="Q171" s="69">
        <f t="shared" si="498"/>
        <v>2981</v>
      </c>
      <c r="R171" s="69">
        <f t="shared" si="498"/>
        <v>2484</v>
      </c>
      <c r="S171" s="69">
        <f t="shared" si="498"/>
        <v>3645</v>
      </c>
      <c r="T171" s="69">
        <f t="shared" si="498"/>
        <v>3038</v>
      </c>
      <c r="U171" s="46">
        <f t="shared" ref="U171:U188" si="499">T171/K171-1</f>
        <v>0.50024691358024698</v>
      </c>
      <c r="V171" s="45">
        <f t="shared" ref="V171:V188" si="500">J171/K171-1</f>
        <v>0.19999999999999996</v>
      </c>
      <c r="W171" s="24">
        <f t="shared" ref="W171:W188" si="501">B171/C171</f>
        <v>6.3501144164759724</v>
      </c>
      <c r="Y171">
        <f>Y129</f>
        <v>5</v>
      </c>
      <c r="Z171">
        <f>Z129</f>
        <v>10</v>
      </c>
      <c r="AA171" s="27">
        <f t="shared" ref="AA171:AA188" si="502">Z171*Y171</f>
        <v>50</v>
      </c>
      <c r="AF171" s="64" t="str">
        <f t="shared" si="497"/>
        <v>LA OPINIÓN DE MALAGA</v>
      </c>
      <c r="AG171" s="62">
        <f t="shared" ref="AG171:AG188" si="503">ROUND((D171+E171)/$AF$2,0)</f>
        <v>52</v>
      </c>
      <c r="AH171" s="63">
        <f t="shared" ref="AH171:AH188" si="504">ROUND((M171+N171)/$AF$2,0)</f>
        <v>79</v>
      </c>
      <c r="AI171" s="73">
        <f t="shared" ref="AI171:AI188" si="505">ROUND((F171+G171)/$AF$2,0)</f>
        <v>1205</v>
      </c>
      <c r="AJ171" s="74">
        <f t="shared" ref="AJ171:AJ188" si="506">ROUND((O171+P171)/$AF$2,0)</f>
        <v>1807</v>
      </c>
      <c r="AK171" s="73">
        <f t="shared" ref="AK171:AK188" si="507">ROUND((H171+I171)/$AF$2,0)</f>
        <v>1928</v>
      </c>
      <c r="AL171" s="74">
        <f t="shared" ref="AL171:AL188" si="508">ROUND((Q171+R171)/$AF$2,0)</f>
        <v>2892</v>
      </c>
      <c r="AM171" s="73">
        <f t="shared" ref="AM171:AM188" si="509">ROUND((J171+K171)/$AF$2,0)</f>
        <v>2357</v>
      </c>
      <c r="AN171" s="74">
        <f t="shared" ref="AN171:AN188" si="510">ROUND((S171+T171)/$AF$2,0)</f>
        <v>3536</v>
      </c>
      <c r="AO171" s="57">
        <f>Y171</f>
        <v>5</v>
      </c>
      <c r="AP171" s="57">
        <f t="shared" ref="AP171:AP188" si="511">Z171</f>
        <v>10</v>
      </c>
      <c r="AQ171" s="57">
        <f t="shared" ref="AQ171:AQ188" si="512">AA171</f>
        <v>50</v>
      </c>
      <c r="AR171" s="24">
        <f t="shared" ref="AR171:AR188" si="513">W171</f>
        <v>6.3501144164759724</v>
      </c>
      <c r="AS171" s="14">
        <f t="shared" ref="AS171:AS188" si="514">U171</f>
        <v>0.50024691358024698</v>
      </c>
      <c r="AT171" s="75">
        <f t="shared" ref="AT171:AT188" si="515">AM171/B171*1000</f>
        <v>212.34234234234233</v>
      </c>
    </row>
    <row r="172" spans="1:46" ht="15.75" hidden="1" outlineLevel="2" thickBot="1" x14ac:dyDescent="0.3">
      <c r="A172" s="42" t="str">
        <f t="shared" ref="A172:T172" si="516">A130</f>
        <v>LA NUEVA ESPAÑA</v>
      </c>
      <c r="B172" s="104">
        <f t="shared" si="516"/>
        <v>288000</v>
      </c>
      <c r="C172" s="105">
        <f t="shared" si="516"/>
        <v>36404</v>
      </c>
      <c r="D172" s="21">
        <f t="shared" si="516"/>
        <v>92</v>
      </c>
      <c r="E172" s="21">
        <f t="shared" si="516"/>
        <v>77</v>
      </c>
      <c r="F172" s="1">
        <f t="shared" si="516"/>
        <v>2125</v>
      </c>
      <c r="G172" s="1">
        <f t="shared" si="516"/>
        <v>1771</v>
      </c>
      <c r="H172" s="1">
        <f t="shared" si="516"/>
        <v>3401</v>
      </c>
      <c r="I172" s="1">
        <f t="shared" si="516"/>
        <v>2834</v>
      </c>
      <c r="J172" s="1">
        <f t="shared" si="516"/>
        <v>4158</v>
      </c>
      <c r="K172" s="1">
        <f t="shared" si="516"/>
        <v>3465</v>
      </c>
      <c r="L172" s="20">
        <f t="shared" si="516"/>
        <v>0</v>
      </c>
      <c r="M172" s="68">
        <f t="shared" si="516"/>
        <v>138</v>
      </c>
      <c r="N172" s="68">
        <f t="shared" si="516"/>
        <v>116</v>
      </c>
      <c r="O172" s="69">
        <f t="shared" si="516"/>
        <v>3188</v>
      </c>
      <c r="P172" s="69">
        <f t="shared" si="516"/>
        <v>2657</v>
      </c>
      <c r="Q172" s="69">
        <f t="shared" si="516"/>
        <v>5102</v>
      </c>
      <c r="R172" s="69">
        <f t="shared" si="516"/>
        <v>4251</v>
      </c>
      <c r="S172" s="69">
        <f t="shared" si="516"/>
        <v>6237</v>
      </c>
      <c r="T172" s="69">
        <f t="shared" si="516"/>
        <v>5198</v>
      </c>
      <c r="U172" s="46">
        <f t="shared" si="499"/>
        <v>0.50014430014430022</v>
      </c>
      <c r="V172" s="45">
        <f t="shared" si="500"/>
        <v>0.19999999999999996</v>
      </c>
      <c r="W172" s="24">
        <f t="shared" si="501"/>
        <v>7.9112185474123722</v>
      </c>
      <c r="Y172">
        <f t="shared" ref="Y172:Z172" si="517">Y130</f>
        <v>5</v>
      </c>
      <c r="Z172">
        <f t="shared" si="517"/>
        <v>10</v>
      </c>
      <c r="AA172" s="27">
        <f t="shared" si="502"/>
        <v>50</v>
      </c>
      <c r="AF172" s="64" t="str">
        <f t="shared" si="497"/>
        <v>LA NUEVA ESPAÑA</v>
      </c>
      <c r="AG172" s="62">
        <f t="shared" si="503"/>
        <v>89</v>
      </c>
      <c r="AH172" s="63">
        <f t="shared" si="504"/>
        <v>134</v>
      </c>
      <c r="AI172" s="73">
        <f t="shared" si="505"/>
        <v>2061</v>
      </c>
      <c r="AJ172" s="74">
        <f t="shared" si="506"/>
        <v>3093</v>
      </c>
      <c r="AK172" s="73">
        <f t="shared" si="507"/>
        <v>3299</v>
      </c>
      <c r="AL172" s="74">
        <f t="shared" si="508"/>
        <v>4949</v>
      </c>
      <c r="AM172" s="73">
        <f t="shared" si="509"/>
        <v>4033</v>
      </c>
      <c r="AN172" s="74">
        <f t="shared" si="510"/>
        <v>6050</v>
      </c>
      <c r="AO172" s="57">
        <f t="shared" ref="AO172:AO188" si="518">Y172</f>
        <v>5</v>
      </c>
      <c r="AP172" s="57">
        <f t="shared" si="511"/>
        <v>10</v>
      </c>
      <c r="AQ172" s="57">
        <f t="shared" si="512"/>
        <v>50</v>
      </c>
      <c r="AR172" s="24">
        <f t="shared" si="513"/>
        <v>7.9112185474123722</v>
      </c>
      <c r="AS172" s="14">
        <f t="shared" si="514"/>
        <v>0.50014430014430022</v>
      </c>
      <c r="AT172" s="75">
        <f t="shared" si="515"/>
        <v>14.003472222222223</v>
      </c>
    </row>
    <row r="173" spans="1:46" hidden="1" outlineLevel="2" x14ac:dyDescent="0.25">
      <c r="A173" s="167" t="str">
        <f t="shared" ref="A173:T173" si="519">A131</f>
        <v>DIARIO DE MALLORCA</v>
      </c>
      <c r="B173" s="104">
        <f t="shared" si="519"/>
        <v>95600</v>
      </c>
      <c r="C173" s="105">
        <f t="shared" si="519"/>
        <v>10383</v>
      </c>
      <c r="D173" s="21">
        <f t="shared" si="519"/>
        <v>65</v>
      </c>
      <c r="E173" s="21">
        <f t="shared" si="519"/>
        <v>54</v>
      </c>
      <c r="F173" s="1">
        <f t="shared" si="519"/>
        <v>1600</v>
      </c>
      <c r="G173" s="1">
        <f t="shared" si="519"/>
        <v>1340</v>
      </c>
      <c r="H173" s="1">
        <f t="shared" si="519"/>
        <v>2370</v>
      </c>
      <c r="I173" s="1">
        <f t="shared" si="519"/>
        <v>1970</v>
      </c>
      <c r="J173" s="1">
        <f t="shared" si="519"/>
        <v>3100</v>
      </c>
      <c r="K173" s="1">
        <f t="shared" si="519"/>
        <v>2580</v>
      </c>
      <c r="L173" s="20">
        <f t="shared" si="519"/>
        <v>0</v>
      </c>
      <c r="M173" s="26">
        <f t="shared" si="519"/>
        <v>97</v>
      </c>
      <c r="N173" s="26">
        <f t="shared" si="519"/>
        <v>80</v>
      </c>
      <c r="O173" s="65">
        <f t="shared" si="519"/>
        <v>2400</v>
      </c>
      <c r="P173" s="65">
        <f t="shared" si="519"/>
        <v>2010</v>
      </c>
      <c r="Q173" s="65">
        <f t="shared" si="519"/>
        <v>3560</v>
      </c>
      <c r="R173" s="65">
        <f t="shared" si="519"/>
        <v>2960</v>
      </c>
      <c r="S173" s="65">
        <f t="shared" si="519"/>
        <v>4640</v>
      </c>
      <c r="T173" s="65">
        <f t="shared" si="519"/>
        <v>3870</v>
      </c>
      <c r="U173" s="46">
        <f t="shared" si="499"/>
        <v>0.5</v>
      </c>
      <c r="V173" s="45">
        <f t="shared" si="500"/>
        <v>0.20155038759689914</v>
      </c>
      <c r="W173" s="24">
        <f t="shared" si="501"/>
        <v>9.2073581816430696</v>
      </c>
      <c r="Y173">
        <f t="shared" ref="Y173:Z173" si="520">Y131</f>
        <v>5</v>
      </c>
      <c r="Z173">
        <f t="shared" si="520"/>
        <v>10</v>
      </c>
      <c r="AA173" s="27">
        <f t="shared" si="502"/>
        <v>50</v>
      </c>
      <c r="AF173" s="64" t="str">
        <f t="shared" si="497"/>
        <v>DIARIO DE MALLORCA</v>
      </c>
      <c r="AG173" s="62">
        <f t="shared" si="503"/>
        <v>63</v>
      </c>
      <c r="AH173" s="63">
        <f t="shared" si="504"/>
        <v>94</v>
      </c>
      <c r="AI173" s="73">
        <f t="shared" si="505"/>
        <v>1556</v>
      </c>
      <c r="AJ173" s="74">
        <f t="shared" si="506"/>
        <v>2333</v>
      </c>
      <c r="AK173" s="73">
        <f t="shared" si="507"/>
        <v>2296</v>
      </c>
      <c r="AL173" s="74">
        <f t="shared" si="508"/>
        <v>3450</v>
      </c>
      <c r="AM173" s="73">
        <f t="shared" si="509"/>
        <v>3005</v>
      </c>
      <c r="AN173" s="74">
        <f t="shared" si="510"/>
        <v>4503</v>
      </c>
      <c r="AO173" s="57">
        <f t="shared" si="518"/>
        <v>5</v>
      </c>
      <c r="AP173" s="57">
        <f t="shared" si="511"/>
        <v>10</v>
      </c>
      <c r="AQ173" s="57">
        <f t="shared" si="512"/>
        <v>50</v>
      </c>
      <c r="AR173" s="24">
        <f t="shared" si="513"/>
        <v>9.2073581816430696</v>
      </c>
      <c r="AS173" s="14">
        <f t="shared" si="514"/>
        <v>0.5</v>
      </c>
      <c r="AT173" s="75">
        <f t="shared" si="515"/>
        <v>31.43305439330544</v>
      </c>
    </row>
    <row r="174" spans="1:46" ht="15.75" hidden="1" outlineLevel="2" thickBot="1" x14ac:dyDescent="0.3">
      <c r="A174" s="168" t="str">
        <f t="shared" ref="A174:T174" si="521">A132</f>
        <v>DIARIO DE IBIZA</v>
      </c>
      <c r="B174" s="104">
        <f t="shared" si="521"/>
        <v>32100</v>
      </c>
      <c r="C174" s="105">
        <f t="shared" si="521"/>
        <v>3270</v>
      </c>
      <c r="D174" s="21">
        <f t="shared" si="521"/>
        <v>45</v>
      </c>
      <c r="E174" s="21">
        <f t="shared" si="521"/>
        <v>37</v>
      </c>
      <c r="F174" s="1">
        <f t="shared" si="521"/>
        <v>1030</v>
      </c>
      <c r="G174" s="1">
        <f t="shared" si="521"/>
        <v>858</v>
      </c>
      <c r="H174" s="1">
        <f t="shared" si="521"/>
        <v>1648</v>
      </c>
      <c r="I174" s="1">
        <f t="shared" si="521"/>
        <v>1373</v>
      </c>
      <c r="J174" s="1">
        <f t="shared" si="521"/>
        <v>2015</v>
      </c>
      <c r="K174" s="1">
        <f t="shared" si="521"/>
        <v>1679</v>
      </c>
      <c r="L174" s="20">
        <f t="shared" si="521"/>
        <v>0</v>
      </c>
      <c r="M174" s="26">
        <f t="shared" si="521"/>
        <v>68</v>
      </c>
      <c r="N174" s="26">
        <f t="shared" si="521"/>
        <v>56</v>
      </c>
      <c r="O174" s="65">
        <f t="shared" si="521"/>
        <v>1545</v>
      </c>
      <c r="P174" s="65">
        <f t="shared" si="521"/>
        <v>1287</v>
      </c>
      <c r="Q174" s="65">
        <f t="shared" si="521"/>
        <v>2472</v>
      </c>
      <c r="R174" s="65">
        <f t="shared" si="521"/>
        <v>2060</v>
      </c>
      <c r="S174" s="65">
        <f t="shared" si="521"/>
        <v>3023</v>
      </c>
      <c r="T174" s="65">
        <f t="shared" si="521"/>
        <v>2519</v>
      </c>
      <c r="U174" s="46">
        <f t="shared" si="499"/>
        <v>0.50029779630732585</v>
      </c>
      <c r="V174" s="45">
        <f t="shared" si="500"/>
        <v>0.20011911852293029</v>
      </c>
      <c r="W174" s="24">
        <f t="shared" si="501"/>
        <v>9.8165137614678901</v>
      </c>
      <c r="Y174">
        <f t="shared" ref="Y174:Z174" si="522">Y132</f>
        <v>5</v>
      </c>
      <c r="Z174">
        <f t="shared" si="522"/>
        <v>10</v>
      </c>
      <c r="AA174" s="27">
        <f t="shared" si="502"/>
        <v>50</v>
      </c>
      <c r="AF174" s="64" t="str">
        <f t="shared" si="497"/>
        <v>DIARIO DE IBIZA</v>
      </c>
      <c r="AG174" s="62">
        <f t="shared" si="503"/>
        <v>43</v>
      </c>
      <c r="AH174" s="63">
        <f t="shared" si="504"/>
        <v>66</v>
      </c>
      <c r="AI174" s="73">
        <f t="shared" si="505"/>
        <v>999</v>
      </c>
      <c r="AJ174" s="74">
        <f t="shared" si="506"/>
        <v>1498</v>
      </c>
      <c r="AK174" s="73">
        <f t="shared" si="507"/>
        <v>1598</v>
      </c>
      <c r="AL174" s="74">
        <f t="shared" si="508"/>
        <v>2398</v>
      </c>
      <c r="AM174" s="73">
        <f t="shared" si="509"/>
        <v>1954</v>
      </c>
      <c r="AN174" s="74">
        <f t="shared" si="510"/>
        <v>2932</v>
      </c>
      <c r="AO174" s="57">
        <f t="shared" si="518"/>
        <v>5</v>
      </c>
      <c r="AP174" s="57">
        <f t="shared" si="511"/>
        <v>10</v>
      </c>
      <c r="AQ174" s="57">
        <f t="shared" si="512"/>
        <v>50</v>
      </c>
      <c r="AR174" s="24">
        <f t="shared" si="513"/>
        <v>9.8165137614678901</v>
      </c>
      <c r="AS174" s="14">
        <f t="shared" si="514"/>
        <v>0.50029779630732585</v>
      </c>
      <c r="AT174" s="75">
        <f t="shared" si="515"/>
        <v>60.872274143302178</v>
      </c>
    </row>
    <row r="175" spans="1:46" hidden="1" outlineLevel="2" x14ac:dyDescent="0.25">
      <c r="A175" s="29" t="str">
        <f t="shared" ref="A175:T175" si="523">A133</f>
        <v>EL DÍA DE TENERIFE</v>
      </c>
      <c r="B175" s="104">
        <f t="shared" si="523"/>
        <v>130400</v>
      </c>
      <c r="C175" s="105">
        <f t="shared" si="523"/>
        <v>8148</v>
      </c>
      <c r="D175" s="70">
        <f t="shared" si="523"/>
        <v>65</v>
      </c>
      <c r="E175" s="21">
        <f t="shared" si="523"/>
        <v>55</v>
      </c>
      <c r="F175" s="71">
        <f t="shared" si="523"/>
        <v>1300</v>
      </c>
      <c r="G175" s="1">
        <f t="shared" si="523"/>
        <v>1100</v>
      </c>
      <c r="H175" s="71">
        <f t="shared" si="523"/>
        <v>1820</v>
      </c>
      <c r="I175" s="71">
        <f t="shared" si="523"/>
        <v>1540</v>
      </c>
      <c r="J175" s="71">
        <f t="shared" si="523"/>
        <v>2600</v>
      </c>
      <c r="K175" s="1">
        <f t="shared" si="523"/>
        <v>2200</v>
      </c>
      <c r="L175" s="20">
        <f t="shared" si="523"/>
        <v>0</v>
      </c>
      <c r="M175" s="68">
        <f t="shared" si="523"/>
        <v>97.5</v>
      </c>
      <c r="N175" s="68">
        <f t="shared" si="523"/>
        <v>82.5</v>
      </c>
      <c r="O175" s="69">
        <f t="shared" si="523"/>
        <v>1950</v>
      </c>
      <c r="P175" s="69">
        <f t="shared" si="523"/>
        <v>1650</v>
      </c>
      <c r="Q175" s="69">
        <f t="shared" si="523"/>
        <v>2730</v>
      </c>
      <c r="R175" s="69">
        <f t="shared" si="523"/>
        <v>2310</v>
      </c>
      <c r="S175" s="69">
        <f t="shared" si="523"/>
        <v>3900</v>
      </c>
      <c r="T175" s="69">
        <f t="shared" si="523"/>
        <v>3300</v>
      </c>
      <c r="U175" s="46">
        <f t="shared" si="499"/>
        <v>0.5</v>
      </c>
      <c r="V175" s="45">
        <f t="shared" si="500"/>
        <v>0.18181818181818188</v>
      </c>
      <c r="W175" s="24">
        <f t="shared" si="501"/>
        <v>16.00392734413353</v>
      </c>
      <c r="Y175">
        <f t="shared" ref="Y175:Z175" si="524">Y133</f>
        <v>5</v>
      </c>
      <c r="Z175">
        <f t="shared" si="524"/>
        <v>8</v>
      </c>
      <c r="AA175" s="27">
        <f t="shared" si="502"/>
        <v>40</v>
      </c>
      <c r="AF175" s="64" t="str">
        <f t="shared" si="497"/>
        <v>EL DÍA DE TENERIFE</v>
      </c>
      <c r="AG175" s="62">
        <f t="shared" si="503"/>
        <v>63</v>
      </c>
      <c r="AH175" s="63">
        <f t="shared" si="504"/>
        <v>95</v>
      </c>
      <c r="AI175" s="73">
        <f t="shared" si="505"/>
        <v>1270</v>
      </c>
      <c r="AJ175" s="74">
        <f t="shared" si="506"/>
        <v>1905</v>
      </c>
      <c r="AK175" s="73">
        <f t="shared" si="507"/>
        <v>1778</v>
      </c>
      <c r="AL175" s="74">
        <f t="shared" si="508"/>
        <v>2667</v>
      </c>
      <c r="AM175" s="73">
        <f t="shared" si="509"/>
        <v>2540</v>
      </c>
      <c r="AN175" s="74">
        <f t="shared" si="510"/>
        <v>3810</v>
      </c>
      <c r="AO175" s="57">
        <f t="shared" si="518"/>
        <v>5</v>
      </c>
      <c r="AP175" s="57">
        <f t="shared" si="511"/>
        <v>8</v>
      </c>
      <c r="AQ175" s="57">
        <f t="shared" si="512"/>
        <v>40</v>
      </c>
      <c r="AR175" s="24">
        <f t="shared" si="513"/>
        <v>16.00392734413353</v>
      </c>
      <c r="AS175" s="14">
        <f t="shared" si="514"/>
        <v>0.5</v>
      </c>
      <c r="AT175" s="75">
        <f t="shared" si="515"/>
        <v>19.478527607361961</v>
      </c>
    </row>
    <row r="176" spans="1:46" hidden="1" outlineLevel="2" x14ac:dyDescent="0.25">
      <c r="A176" s="30" t="str">
        <f t="shared" ref="A176:T176" si="525">A134</f>
        <v>LA PROVINCIA</v>
      </c>
      <c r="B176" s="104">
        <f t="shared" si="525"/>
        <v>103500</v>
      </c>
      <c r="C176" s="105">
        <f t="shared" si="525"/>
        <v>12466</v>
      </c>
      <c r="D176" s="21">
        <f t="shared" si="525"/>
        <v>76</v>
      </c>
      <c r="E176" s="21">
        <f t="shared" si="525"/>
        <v>63</v>
      </c>
      <c r="F176" s="1">
        <f t="shared" si="525"/>
        <v>1752</v>
      </c>
      <c r="G176" s="1">
        <f t="shared" si="525"/>
        <v>1460</v>
      </c>
      <c r="H176" s="1">
        <f t="shared" si="525"/>
        <v>2804</v>
      </c>
      <c r="I176" s="1">
        <f t="shared" si="525"/>
        <v>2337</v>
      </c>
      <c r="J176" s="1">
        <f t="shared" si="525"/>
        <v>3428</v>
      </c>
      <c r="K176" s="1">
        <f t="shared" si="525"/>
        <v>2857</v>
      </c>
      <c r="L176" s="20">
        <f t="shared" si="525"/>
        <v>0</v>
      </c>
      <c r="M176" s="68">
        <f t="shared" si="525"/>
        <v>114</v>
      </c>
      <c r="N176" s="68">
        <f t="shared" si="525"/>
        <v>95</v>
      </c>
      <c r="O176" s="69">
        <f t="shared" si="525"/>
        <v>2628</v>
      </c>
      <c r="P176" s="69">
        <f t="shared" si="525"/>
        <v>2190</v>
      </c>
      <c r="Q176" s="69">
        <f t="shared" si="525"/>
        <v>4206</v>
      </c>
      <c r="R176" s="69">
        <f t="shared" si="525"/>
        <v>3506</v>
      </c>
      <c r="S176" s="69">
        <f t="shared" si="525"/>
        <v>5142</v>
      </c>
      <c r="T176" s="69">
        <f t="shared" si="525"/>
        <v>4286</v>
      </c>
      <c r="U176" s="46">
        <f t="shared" si="499"/>
        <v>0.50017500875043752</v>
      </c>
      <c r="V176" s="45">
        <f t="shared" si="500"/>
        <v>0.19985999299965007</v>
      </c>
      <c r="W176" s="24">
        <f t="shared" si="501"/>
        <v>8.3025830258302591</v>
      </c>
      <c r="Y176">
        <f t="shared" ref="Y176:Z176" si="526">Y134</f>
        <v>5</v>
      </c>
      <c r="Z176">
        <f t="shared" si="526"/>
        <v>10</v>
      </c>
      <c r="AA176" s="27">
        <f t="shared" si="502"/>
        <v>50</v>
      </c>
      <c r="AF176" s="64" t="str">
        <f t="shared" si="497"/>
        <v>LA PROVINCIA</v>
      </c>
      <c r="AG176" s="62">
        <f t="shared" si="503"/>
        <v>74</v>
      </c>
      <c r="AH176" s="63">
        <f t="shared" si="504"/>
        <v>111</v>
      </c>
      <c r="AI176" s="73">
        <f t="shared" si="505"/>
        <v>1699</v>
      </c>
      <c r="AJ176" s="74">
        <f t="shared" si="506"/>
        <v>2549</v>
      </c>
      <c r="AK176" s="73">
        <f t="shared" si="507"/>
        <v>2720</v>
      </c>
      <c r="AL176" s="74">
        <f t="shared" si="508"/>
        <v>4080</v>
      </c>
      <c r="AM176" s="73">
        <f t="shared" si="509"/>
        <v>3325</v>
      </c>
      <c r="AN176" s="74">
        <f t="shared" si="510"/>
        <v>4988</v>
      </c>
      <c r="AO176" s="57">
        <f t="shared" si="518"/>
        <v>5</v>
      </c>
      <c r="AP176" s="57">
        <f t="shared" si="511"/>
        <v>10</v>
      </c>
      <c r="AQ176" s="57">
        <f t="shared" si="512"/>
        <v>50</v>
      </c>
      <c r="AR176" s="24">
        <f t="shared" si="513"/>
        <v>8.3025830258302591</v>
      </c>
      <c r="AS176" s="14">
        <f t="shared" si="514"/>
        <v>0.50017500875043752</v>
      </c>
      <c r="AT176" s="75">
        <f t="shared" si="515"/>
        <v>32.125603864734302</v>
      </c>
    </row>
    <row r="177" spans="1:46" hidden="1" outlineLevel="2" x14ac:dyDescent="0.25">
      <c r="A177" s="168" t="str">
        <f t="shared" ref="A177:T177" si="527">A135</f>
        <v>LA OPINIÓN DE TENERIFE</v>
      </c>
      <c r="B177" s="104">
        <f t="shared" si="527"/>
        <v>0</v>
      </c>
      <c r="C177" s="105">
        <f t="shared" si="527"/>
        <v>0</v>
      </c>
      <c r="D177" s="21">
        <f t="shared" si="527"/>
        <v>0</v>
      </c>
      <c r="E177" s="21">
        <f t="shared" si="527"/>
        <v>0</v>
      </c>
      <c r="F177" s="1">
        <f t="shared" si="527"/>
        <v>0</v>
      </c>
      <c r="G177" s="1">
        <f t="shared" si="527"/>
        <v>0</v>
      </c>
      <c r="H177" s="1">
        <f t="shared" si="527"/>
        <v>0</v>
      </c>
      <c r="I177" s="1">
        <f t="shared" si="527"/>
        <v>0</v>
      </c>
      <c r="J177" s="1">
        <f t="shared" si="527"/>
        <v>0</v>
      </c>
      <c r="K177" s="1">
        <f t="shared" si="527"/>
        <v>0</v>
      </c>
      <c r="L177" s="20">
        <f t="shared" si="527"/>
        <v>0</v>
      </c>
      <c r="M177" s="68">
        <f t="shared" si="527"/>
        <v>0</v>
      </c>
      <c r="N177" s="68">
        <f t="shared" si="527"/>
        <v>0</v>
      </c>
      <c r="O177" s="69">
        <f t="shared" si="527"/>
        <v>0</v>
      </c>
      <c r="P177" s="69">
        <f t="shared" si="527"/>
        <v>0</v>
      </c>
      <c r="Q177" s="69">
        <f t="shared" si="527"/>
        <v>0</v>
      </c>
      <c r="R177" s="69">
        <f t="shared" si="527"/>
        <v>0</v>
      </c>
      <c r="S177" s="69">
        <f t="shared" si="527"/>
        <v>0</v>
      </c>
      <c r="T177" s="69">
        <f t="shared" si="527"/>
        <v>0</v>
      </c>
      <c r="U177" s="46" t="e">
        <f t="shared" si="499"/>
        <v>#DIV/0!</v>
      </c>
      <c r="V177" s="45" t="e">
        <f t="shared" si="500"/>
        <v>#DIV/0!</v>
      </c>
      <c r="W177" s="24" t="e">
        <f t="shared" si="501"/>
        <v>#DIV/0!</v>
      </c>
      <c r="Y177">
        <f t="shared" ref="Y177:Z177" si="528">Y135</f>
        <v>5</v>
      </c>
      <c r="Z177">
        <f t="shared" si="528"/>
        <v>10</v>
      </c>
      <c r="AA177" s="27">
        <f t="shared" si="502"/>
        <v>50</v>
      </c>
      <c r="AF177" s="64" t="str">
        <f t="shared" si="497"/>
        <v>LA OPINIÓN DE TENERIFE</v>
      </c>
      <c r="AG177" s="62">
        <f t="shared" si="503"/>
        <v>0</v>
      </c>
      <c r="AH177" s="63">
        <f t="shared" si="504"/>
        <v>0</v>
      </c>
      <c r="AI177" s="73">
        <f t="shared" si="505"/>
        <v>0</v>
      </c>
      <c r="AJ177" s="74">
        <f t="shared" si="506"/>
        <v>0</v>
      </c>
      <c r="AK177" s="73">
        <f t="shared" si="507"/>
        <v>0</v>
      </c>
      <c r="AL177" s="74">
        <f t="shared" si="508"/>
        <v>0</v>
      </c>
      <c r="AM177" s="73">
        <f t="shared" si="509"/>
        <v>0</v>
      </c>
      <c r="AN177" s="74">
        <f t="shared" si="510"/>
        <v>0</v>
      </c>
      <c r="AO177" s="57">
        <f t="shared" si="518"/>
        <v>5</v>
      </c>
      <c r="AP177" s="57">
        <f t="shared" si="511"/>
        <v>10</v>
      </c>
      <c r="AQ177" s="57">
        <f t="shared" si="512"/>
        <v>50</v>
      </c>
      <c r="AR177" s="24" t="e">
        <f t="shared" si="513"/>
        <v>#DIV/0!</v>
      </c>
      <c r="AS177" s="14" t="e">
        <f t="shared" si="514"/>
        <v>#DIV/0!</v>
      </c>
      <c r="AT177" s="75" t="e">
        <f t="shared" si="515"/>
        <v>#DIV/0!</v>
      </c>
    </row>
    <row r="178" spans="1:46" ht="15.75" hidden="1" outlineLevel="2" thickBot="1" x14ac:dyDescent="0.3">
      <c r="A178" s="30" t="str">
        <f t="shared" ref="A178:T178" si="529">A136</f>
        <v>LA GACETA REGIONAL SALAMANCA</v>
      </c>
      <c r="B178" s="104">
        <f t="shared" si="529"/>
        <v>69700</v>
      </c>
      <c r="C178" s="105">
        <f t="shared" si="529"/>
        <v>9491</v>
      </c>
      <c r="D178" s="21">
        <f t="shared" si="529"/>
        <v>96</v>
      </c>
      <c r="E178" s="21">
        <f t="shared" si="529"/>
        <v>77</v>
      </c>
      <c r="F178" s="1">
        <f t="shared" si="529"/>
        <v>1920</v>
      </c>
      <c r="G178" s="1">
        <f t="shared" si="529"/>
        <v>1540</v>
      </c>
      <c r="H178" s="1">
        <f t="shared" si="529"/>
        <v>2304</v>
      </c>
      <c r="I178" s="1">
        <f t="shared" si="529"/>
        <v>1848</v>
      </c>
      <c r="J178" s="1">
        <f t="shared" si="529"/>
        <v>3025</v>
      </c>
      <c r="K178" s="1">
        <f t="shared" si="529"/>
        <v>2420</v>
      </c>
      <c r="L178" s="76">
        <f t="shared" si="529"/>
        <v>0</v>
      </c>
      <c r="M178" s="26">
        <f t="shared" si="529"/>
        <v>144</v>
      </c>
      <c r="N178" s="26">
        <f t="shared" si="529"/>
        <v>115</v>
      </c>
      <c r="O178" s="69">
        <f t="shared" si="529"/>
        <v>2880</v>
      </c>
      <c r="P178" s="69">
        <f t="shared" si="529"/>
        <v>2300</v>
      </c>
      <c r="Q178" s="69">
        <f t="shared" si="529"/>
        <v>3456</v>
      </c>
      <c r="R178" s="69">
        <f t="shared" si="529"/>
        <v>2760</v>
      </c>
      <c r="S178" s="65">
        <f t="shared" si="529"/>
        <v>4537</v>
      </c>
      <c r="T178" s="65">
        <f t="shared" si="529"/>
        <v>3630</v>
      </c>
      <c r="U178" s="46">
        <f t="shared" si="499"/>
        <v>0.5</v>
      </c>
      <c r="V178" s="45">
        <f t="shared" si="500"/>
        <v>0.25</v>
      </c>
      <c r="W178" s="24">
        <f t="shared" si="501"/>
        <v>7.3437993888947428</v>
      </c>
      <c r="Y178">
        <f t="shared" ref="Y178:Z178" si="530">Y136</f>
        <v>5</v>
      </c>
      <c r="Z178">
        <f t="shared" si="530"/>
        <v>8</v>
      </c>
      <c r="AA178" s="27">
        <f t="shared" si="502"/>
        <v>40</v>
      </c>
      <c r="AF178" s="64" t="str">
        <f t="shared" si="497"/>
        <v>LA GACETA REGIONAL SALAMANCA</v>
      </c>
      <c r="AG178" s="62">
        <f t="shared" si="503"/>
        <v>92</v>
      </c>
      <c r="AH178" s="63">
        <f t="shared" si="504"/>
        <v>137</v>
      </c>
      <c r="AI178" s="73">
        <f t="shared" si="505"/>
        <v>1831</v>
      </c>
      <c r="AJ178" s="74">
        <f t="shared" si="506"/>
        <v>2741</v>
      </c>
      <c r="AK178" s="73">
        <f t="shared" si="507"/>
        <v>2197</v>
      </c>
      <c r="AL178" s="74">
        <f t="shared" si="508"/>
        <v>3289</v>
      </c>
      <c r="AM178" s="73">
        <f t="shared" si="509"/>
        <v>2881</v>
      </c>
      <c r="AN178" s="74">
        <f t="shared" si="510"/>
        <v>4321</v>
      </c>
      <c r="AO178" s="57">
        <f t="shared" si="518"/>
        <v>5</v>
      </c>
      <c r="AP178" s="57">
        <f t="shared" si="511"/>
        <v>8</v>
      </c>
      <c r="AQ178" s="57">
        <f t="shared" si="512"/>
        <v>40</v>
      </c>
      <c r="AR178" s="24">
        <f t="shared" si="513"/>
        <v>7.3437993888947428</v>
      </c>
      <c r="AS178" s="14">
        <f t="shared" si="514"/>
        <v>0.5</v>
      </c>
      <c r="AT178" s="75">
        <f t="shared" si="515"/>
        <v>41.334289813486372</v>
      </c>
    </row>
    <row r="179" spans="1:46" ht="15.75" hidden="1" outlineLevel="2" thickBot="1" x14ac:dyDescent="0.3">
      <c r="A179" s="30" t="str">
        <f t="shared" ref="A179:T179" si="531">A137</f>
        <v>LA OPINIÓN EL CORREO DE ZAMORA</v>
      </c>
      <c r="B179" s="104">
        <f t="shared" si="531"/>
        <v>42300</v>
      </c>
      <c r="C179" s="105">
        <f t="shared" si="531"/>
        <v>4078</v>
      </c>
      <c r="D179" s="21">
        <f t="shared" si="531"/>
        <v>36</v>
      </c>
      <c r="E179" s="21">
        <f t="shared" si="531"/>
        <v>30</v>
      </c>
      <c r="F179" s="1">
        <f t="shared" si="531"/>
        <v>838</v>
      </c>
      <c r="G179" s="1">
        <f t="shared" si="531"/>
        <v>698</v>
      </c>
      <c r="H179" s="1">
        <f t="shared" si="531"/>
        <v>1340</v>
      </c>
      <c r="I179" s="1">
        <f t="shared" si="531"/>
        <v>1117</v>
      </c>
      <c r="J179" s="1">
        <f t="shared" si="531"/>
        <v>1639</v>
      </c>
      <c r="K179" s="1">
        <f t="shared" si="531"/>
        <v>1366</v>
      </c>
      <c r="L179" s="20">
        <f t="shared" si="531"/>
        <v>0</v>
      </c>
      <c r="M179" s="68">
        <f t="shared" si="531"/>
        <v>54</v>
      </c>
      <c r="N179" s="68">
        <f t="shared" si="531"/>
        <v>46</v>
      </c>
      <c r="O179" s="69">
        <f t="shared" si="531"/>
        <v>1257</v>
      </c>
      <c r="P179" s="69">
        <f t="shared" si="531"/>
        <v>1047</v>
      </c>
      <c r="Q179" s="69">
        <f t="shared" si="531"/>
        <v>2010</v>
      </c>
      <c r="R179" s="69">
        <f t="shared" si="531"/>
        <v>1676</v>
      </c>
      <c r="S179" s="69">
        <f t="shared" si="531"/>
        <v>2459</v>
      </c>
      <c r="T179" s="69">
        <f t="shared" si="531"/>
        <v>2049</v>
      </c>
      <c r="U179" s="46">
        <f t="shared" si="499"/>
        <v>0.5</v>
      </c>
      <c r="V179" s="45">
        <f t="shared" si="500"/>
        <v>0.19985358711566614</v>
      </c>
      <c r="W179" s="24">
        <f t="shared" si="501"/>
        <v>10.372731731240805</v>
      </c>
      <c r="Y179">
        <f t="shared" ref="Y179:Z179" si="532">Y137</f>
        <v>5</v>
      </c>
      <c r="Z179">
        <f t="shared" si="532"/>
        <v>10</v>
      </c>
      <c r="AA179" s="27">
        <f t="shared" si="502"/>
        <v>50</v>
      </c>
      <c r="AF179" s="64" t="str">
        <f t="shared" si="497"/>
        <v>LA OPINIÓN EL CORREO DE ZAMORA</v>
      </c>
      <c r="AG179" s="62">
        <f t="shared" si="503"/>
        <v>35</v>
      </c>
      <c r="AH179" s="63">
        <f t="shared" si="504"/>
        <v>53</v>
      </c>
      <c r="AI179" s="73">
        <f t="shared" si="505"/>
        <v>813</v>
      </c>
      <c r="AJ179" s="74">
        <f t="shared" si="506"/>
        <v>1219</v>
      </c>
      <c r="AK179" s="73">
        <f t="shared" si="507"/>
        <v>1300</v>
      </c>
      <c r="AL179" s="74">
        <f t="shared" si="508"/>
        <v>1950</v>
      </c>
      <c r="AM179" s="73">
        <f t="shared" si="509"/>
        <v>1590</v>
      </c>
      <c r="AN179" s="74">
        <f t="shared" si="510"/>
        <v>2385</v>
      </c>
      <c r="AO179" s="57">
        <f t="shared" si="518"/>
        <v>5</v>
      </c>
      <c r="AP179" s="57">
        <f t="shared" si="511"/>
        <v>10</v>
      </c>
      <c r="AQ179" s="57">
        <f t="shared" si="512"/>
        <v>50</v>
      </c>
      <c r="AR179" s="24">
        <f t="shared" si="513"/>
        <v>10.372731731240805</v>
      </c>
      <c r="AS179" s="14">
        <f t="shared" si="514"/>
        <v>0.5</v>
      </c>
      <c r="AT179" s="75">
        <f t="shared" si="515"/>
        <v>37.588652482269502</v>
      </c>
    </row>
    <row r="180" spans="1:46" hidden="1" outlineLevel="2" x14ac:dyDescent="0.25">
      <c r="A180" s="109" t="str">
        <f t="shared" ref="A180:T180" si="533">A138</f>
        <v>SEGRE</v>
      </c>
      <c r="B180" s="104">
        <f t="shared" si="533"/>
        <v>85100</v>
      </c>
      <c r="C180" s="105">
        <f t="shared" si="533"/>
        <v>8427</v>
      </c>
      <c r="D180" s="21">
        <f t="shared" si="533"/>
        <v>93.51</v>
      </c>
      <c r="E180" s="21">
        <f t="shared" si="533"/>
        <v>86.15</v>
      </c>
      <c r="F180" s="1">
        <f t="shared" si="533"/>
        <v>1891.13</v>
      </c>
      <c r="G180" s="1">
        <f t="shared" si="533"/>
        <v>1681</v>
      </c>
      <c r="H180" s="1">
        <f t="shared" si="533"/>
        <v>2731.63</v>
      </c>
      <c r="I180" s="1">
        <f t="shared" si="533"/>
        <v>2521.5</v>
      </c>
      <c r="J180" s="1">
        <f t="shared" si="533"/>
        <v>3362</v>
      </c>
      <c r="K180" s="1">
        <f t="shared" si="533"/>
        <v>3046.3</v>
      </c>
      <c r="L180" s="20">
        <f t="shared" si="533"/>
        <v>0</v>
      </c>
      <c r="M180" s="26">
        <f t="shared" si="533"/>
        <v>116.62</v>
      </c>
      <c r="N180" s="26">
        <f t="shared" si="533"/>
        <v>106.12</v>
      </c>
      <c r="O180" s="65">
        <f t="shared" si="533"/>
        <v>2311.38</v>
      </c>
      <c r="P180" s="65">
        <f t="shared" si="533"/>
        <v>2101.25</v>
      </c>
      <c r="Q180" s="65">
        <f t="shared" si="533"/>
        <v>3362</v>
      </c>
      <c r="R180" s="65">
        <f t="shared" si="533"/>
        <v>3151.88</v>
      </c>
      <c r="S180" s="65">
        <f t="shared" si="533"/>
        <v>4202.5</v>
      </c>
      <c r="T180" s="65">
        <f t="shared" si="533"/>
        <v>3782.25</v>
      </c>
      <c r="U180" s="46">
        <f t="shared" si="499"/>
        <v>0.24158815612382223</v>
      </c>
      <c r="V180" s="45">
        <f t="shared" si="500"/>
        <v>0.1036339165545086</v>
      </c>
      <c r="W180" s="24">
        <f t="shared" si="501"/>
        <v>10.098492939361575</v>
      </c>
      <c r="Y180">
        <f t="shared" ref="Y180:Z180" si="534">Y138</f>
        <v>5</v>
      </c>
      <c r="Z180">
        <f t="shared" si="534"/>
        <v>8</v>
      </c>
      <c r="AA180" s="27">
        <f t="shared" si="502"/>
        <v>40</v>
      </c>
      <c r="AF180" s="64" t="str">
        <f t="shared" si="497"/>
        <v>SEGRE</v>
      </c>
      <c r="AG180" s="62">
        <f t="shared" si="503"/>
        <v>95</v>
      </c>
      <c r="AH180" s="63">
        <f t="shared" si="504"/>
        <v>118</v>
      </c>
      <c r="AI180" s="73">
        <f t="shared" si="505"/>
        <v>1890</v>
      </c>
      <c r="AJ180" s="74">
        <f t="shared" si="506"/>
        <v>2335</v>
      </c>
      <c r="AK180" s="73">
        <f t="shared" si="507"/>
        <v>2779</v>
      </c>
      <c r="AL180" s="74">
        <f t="shared" si="508"/>
        <v>3446</v>
      </c>
      <c r="AM180" s="73">
        <f t="shared" si="509"/>
        <v>3391</v>
      </c>
      <c r="AN180" s="74">
        <f t="shared" si="510"/>
        <v>4225</v>
      </c>
      <c r="AO180" s="57">
        <f t="shared" si="518"/>
        <v>5</v>
      </c>
      <c r="AP180" s="57">
        <f t="shared" si="511"/>
        <v>8</v>
      </c>
      <c r="AQ180" s="57">
        <f t="shared" si="512"/>
        <v>40</v>
      </c>
      <c r="AR180" s="24">
        <f t="shared" si="513"/>
        <v>10.098492939361575</v>
      </c>
      <c r="AS180" s="14">
        <f t="shared" si="514"/>
        <v>0.24158815612382223</v>
      </c>
      <c r="AT180" s="75">
        <f t="shared" si="515"/>
        <v>39.847238542890722</v>
      </c>
    </row>
    <row r="181" spans="1:46" hidden="1" outlineLevel="2" x14ac:dyDescent="0.25">
      <c r="A181" s="32" t="str">
        <f t="shared" ref="A181:T181" si="535">A139</f>
        <v>DIARI DE GIRONA</v>
      </c>
      <c r="B181" s="104">
        <f t="shared" si="535"/>
        <v>29000</v>
      </c>
      <c r="C181" s="105">
        <f t="shared" si="535"/>
        <v>4854</v>
      </c>
      <c r="D181" s="21">
        <f t="shared" si="535"/>
        <v>42</v>
      </c>
      <c r="E181" s="21">
        <f t="shared" si="535"/>
        <v>35</v>
      </c>
      <c r="F181" s="1">
        <f t="shared" si="535"/>
        <v>964</v>
      </c>
      <c r="G181" s="1">
        <f t="shared" si="535"/>
        <v>803</v>
      </c>
      <c r="H181" s="1">
        <f t="shared" si="535"/>
        <v>1542</v>
      </c>
      <c r="I181" s="1">
        <f t="shared" si="535"/>
        <v>1285</v>
      </c>
      <c r="J181" s="1">
        <f t="shared" si="535"/>
        <v>1885</v>
      </c>
      <c r="K181" s="1">
        <f t="shared" si="535"/>
        <v>1571</v>
      </c>
      <c r="L181" s="20">
        <f t="shared" si="535"/>
        <v>0</v>
      </c>
      <c r="M181" s="68">
        <f t="shared" si="535"/>
        <v>63</v>
      </c>
      <c r="N181" s="68">
        <f t="shared" si="535"/>
        <v>52</v>
      </c>
      <c r="O181" s="69">
        <f t="shared" si="535"/>
        <v>1446</v>
      </c>
      <c r="P181" s="69">
        <f t="shared" si="535"/>
        <v>1205</v>
      </c>
      <c r="Q181" s="69">
        <f t="shared" si="535"/>
        <v>2313</v>
      </c>
      <c r="R181" s="69">
        <f t="shared" si="535"/>
        <v>1928</v>
      </c>
      <c r="S181" s="69">
        <f t="shared" si="535"/>
        <v>2828</v>
      </c>
      <c r="T181" s="69">
        <f t="shared" si="535"/>
        <v>2357</v>
      </c>
      <c r="U181" s="46">
        <f t="shared" si="499"/>
        <v>0.5003182686187142</v>
      </c>
      <c r="V181" s="45">
        <f t="shared" si="500"/>
        <v>0.19987269255251428</v>
      </c>
      <c r="W181" s="24">
        <f t="shared" si="501"/>
        <v>5.9744540585084467</v>
      </c>
      <c r="Y181">
        <f t="shared" ref="Y181:Z181" si="536">Y139</f>
        <v>5</v>
      </c>
      <c r="Z181">
        <f t="shared" si="536"/>
        <v>10</v>
      </c>
      <c r="AA181" s="27">
        <f t="shared" si="502"/>
        <v>50</v>
      </c>
      <c r="AF181" s="64" t="str">
        <f t="shared" si="497"/>
        <v>DIARI DE GIRONA</v>
      </c>
      <c r="AG181" s="62">
        <f t="shared" si="503"/>
        <v>41</v>
      </c>
      <c r="AH181" s="63">
        <f t="shared" si="504"/>
        <v>61</v>
      </c>
      <c r="AI181" s="73">
        <f t="shared" si="505"/>
        <v>935</v>
      </c>
      <c r="AJ181" s="74">
        <f t="shared" si="506"/>
        <v>1403</v>
      </c>
      <c r="AK181" s="73">
        <f t="shared" si="507"/>
        <v>1496</v>
      </c>
      <c r="AL181" s="74">
        <f t="shared" si="508"/>
        <v>2244</v>
      </c>
      <c r="AM181" s="73">
        <f t="shared" si="509"/>
        <v>1829</v>
      </c>
      <c r="AN181" s="74">
        <f t="shared" si="510"/>
        <v>2743</v>
      </c>
      <c r="AO181" s="57">
        <f t="shared" si="518"/>
        <v>5</v>
      </c>
      <c r="AP181" s="57">
        <f t="shared" si="511"/>
        <v>10</v>
      </c>
      <c r="AQ181" s="57">
        <f t="shared" si="512"/>
        <v>50</v>
      </c>
      <c r="AR181" s="24">
        <f t="shared" si="513"/>
        <v>5.9744540585084467</v>
      </c>
      <c r="AS181" s="14">
        <f t="shared" si="514"/>
        <v>0.5003182686187142</v>
      </c>
      <c r="AT181" s="75">
        <f t="shared" si="515"/>
        <v>63.068965517241381</v>
      </c>
    </row>
    <row r="182" spans="1:46" hidden="1" outlineLevel="2" x14ac:dyDescent="0.25">
      <c r="A182" s="32" t="str">
        <f t="shared" ref="A182:T182" si="537">A140</f>
        <v>REGIÓ 7</v>
      </c>
      <c r="B182" s="104">
        <f t="shared" si="537"/>
        <v>25500</v>
      </c>
      <c r="C182" s="105">
        <f t="shared" si="537"/>
        <v>5114</v>
      </c>
      <c r="D182" s="70">
        <f t="shared" si="537"/>
        <v>31</v>
      </c>
      <c r="E182" s="21">
        <f t="shared" si="537"/>
        <v>26</v>
      </c>
      <c r="F182" s="71">
        <f t="shared" si="537"/>
        <v>718</v>
      </c>
      <c r="G182" s="1">
        <f t="shared" si="537"/>
        <v>598</v>
      </c>
      <c r="H182" s="71">
        <f t="shared" si="537"/>
        <v>1148</v>
      </c>
      <c r="I182" s="1">
        <f t="shared" si="537"/>
        <v>957</v>
      </c>
      <c r="J182" s="71">
        <f t="shared" si="537"/>
        <v>1404</v>
      </c>
      <c r="K182" s="1">
        <f t="shared" si="537"/>
        <v>1170</v>
      </c>
      <c r="L182" s="20">
        <f t="shared" si="537"/>
        <v>0</v>
      </c>
      <c r="M182" s="66">
        <f t="shared" si="537"/>
        <v>47</v>
      </c>
      <c r="N182" s="68">
        <f t="shared" si="537"/>
        <v>39</v>
      </c>
      <c r="O182" s="67">
        <f t="shared" si="537"/>
        <v>1077</v>
      </c>
      <c r="P182" s="69">
        <f t="shared" si="537"/>
        <v>897</v>
      </c>
      <c r="Q182" s="67">
        <f t="shared" si="537"/>
        <v>1722</v>
      </c>
      <c r="R182" s="69">
        <f t="shared" si="537"/>
        <v>1436</v>
      </c>
      <c r="S182" s="67">
        <f t="shared" si="537"/>
        <v>2106</v>
      </c>
      <c r="T182" s="69">
        <f t="shared" si="537"/>
        <v>1755</v>
      </c>
      <c r="U182" s="46">
        <f t="shared" si="499"/>
        <v>0.5</v>
      </c>
      <c r="V182" s="45">
        <f t="shared" si="500"/>
        <v>0.19999999999999996</v>
      </c>
      <c r="W182" s="24">
        <f t="shared" si="501"/>
        <v>4.986312084473993</v>
      </c>
      <c r="Y182">
        <f t="shared" ref="Y182:Z182" si="538">Y140</f>
        <v>5</v>
      </c>
      <c r="Z182">
        <f t="shared" si="538"/>
        <v>10</v>
      </c>
      <c r="AA182" s="27">
        <f t="shared" si="502"/>
        <v>50</v>
      </c>
      <c r="AF182" s="64" t="str">
        <f t="shared" si="497"/>
        <v>REGIÓ 7</v>
      </c>
      <c r="AG182" s="62">
        <f t="shared" si="503"/>
        <v>30</v>
      </c>
      <c r="AH182" s="63">
        <f t="shared" si="504"/>
        <v>46</v>
      </c>
      <c r="AI182" s="73">
        <f t="shared" si="505"/>
        <v>696</v>
      </c>
      <c r="AJ182" s="74">
        <f t="shared" si="506"/>
        <v>1044</v>
      </c>
      <c r="AK182" s="73">
        <f t="shared" si="507"/>
        <v>1114</v>
      </c>
      <c r="AL182" s="74">
        <f t="shared" si="508"/>
        <v>1671</v>
      </c>
      <c r="AM182" s="73">
        <f t="shared" si="509"/>
        <v>1362</v>
      </c>
      <c r="AN182" s="74">
        <f t="shared" si="510"/>
        <v>2043</v>
      </c>
      <c r="AO182" s="57">
        <f t="shared" si="518"/>
        <v>5</v>
      </c>
      <c r="AP182" s="57">
        <f t="shared" si="511"/>
        <v>10</v>
      </c>
      <c r="AQ182" s="57">
        <f t="shared" si="512"/>
        <v>50</v>
      </c>
      <c r="AR182" s="24">
        <f t="shared" si="513"/>
        <v>4.986312084473993</v>
      </c>
      <c r="AS182" s="14">
        <f t="shared" si="514"/>
        <v>0.5</v>
      </c>
      <c r="AT182" s="75">
        <f t="shared" si="515"/>
        <v>53.411764705882355</v>
      </c>
    </row>
    <row r="183" spans="1:46" ht="15.75" hidden="1" outlineLevel="2" thickBot="1" x14ac:dyDescent="0.3">
      <c r="A183" s="32" t="str">
        <f t="shared" ref="A183:T183" si="539">A141</f>
        <v>LA OPINIÓN DE MURCIA</v>
      </c>
      <c r="B183" s="104">
        <f t="shared" si="539"/>
        <v>57300</v>
      </c>
      <c r="C183" s="105">
        <f t="shared" si="539"/>
        <v>4298</v>
      </c>
      <c r="D183" s="21">
        <f t="shared" si="539"/>
        <v>25</v>
      </c>
      <c r="E183" s="21">
        <f t="shared" si="539"/>
        <v>21</v>
      </c>
      <c r="F183" s="1">
        <f t="shared" si="539"/>
        <v>569</v>
      </c>
      <c r="G183" s="1">
        <f t="shared" si="539"/>
        <v>474</v>
      </c>
      <c r="H183" s="1">
        <f t="shared" si="539"/>
        <v>910</v>
      </c>
      <c r="I183" s="1">
        <f t="shared" si="539"/>
        <v>758</v>
      </c>
      <c r="J183" s="1">
        <f t="shared" si="539"/>
        <v>1112</v>
      </c>
      <c r="K183" s="1">
        <f t="shared" si="539"/>
        <v>927</v>
      </c>
      <c r="L183" s="20">
        <f t="shared" si="539"/>
        <v>0</v>
      </c>
      <c r="M183" s="68">
        <f t="shared" si="539"/>
        <v>38</v>
      </c>
      <c r="N183" s="68">
        <f t="shared" si="539"/>
        <v>31</v>
      </c>
      <c r="O183" s="69">
        <f t="shared" si="539"/>
        <v>854</v>
      </c>
      <c r="P183" s="69">
        <f t="shared" si="539"/>
        <v>711</v>
      </c>
      <c r="Q183" s="69">
        <f t="shared" si="539"/>
        <v>1365</v>
      </c>
      <c r="R183" s="69">
        <f t="shared" si="539"/>
        <v>1137</v>
      </c>
      <c r="S183" s="69">
        <f t="shared" si="539"/>
        <v>1668</v>
      </c>
      <c r="T183" s="69">
        <f t="shared" si="539"/>
        <v>1391</v>
      </c>
      <c r="U183" s="46">
        <f t="shared" si="499"/>
        <v>0.50053937432578199</v>
      </c>
      <c r="V183" s="45">
        <f t="shared" si="500"/>
        <v>0.19956850053937436</v>
      </c>
      <c r="W183" s="24">
        <f t="shared" si="501"/>
        <v>13.331782224290368</v>
      </c>
      <c r="Y183">
        <f t="shared" ref="Y183:Z183" si="540">Y141</f>
        <v>5</v>
      </c>
      <c r="Z183">
        <f t="shared" si="540"/>
        <v>10</v>
      </c>
      <c r="AA183" s="27">
        <f t="shared" si="502"/>
        <v>50</v>
      </c>
      <c r="AF183" s="64" t="str">
        <f t="shared" si="497"/>
        <v>LA OPINIÓN DE MURCIA</v>
      </c>
      <c r="AG183" s="62">
        <f t="shared" si="503"/>
        <v>24</v>
      </c>
      <c r="AH183" s="63">
        <f t="shared" si="504"/>
        <v>37</v>
      </c>
      <c r="AI183" s="73">
        <f t="shared" si="505"/>
        <v>552</v>
      </c>
      <c r="AJ183" s="74">
        <f t="shared" si="506"/>
        <v>828</v>
      </c>
      <c r="AK183" s="73">
        <f t="shared" si="507"/>
        <v>883</v>
      </c>
      <c r="AL183" s="74">
        <f t="shared" si="508"/>
        <v>1324</v>
      </c>
      <c r="AM183" s="73">
        <f t="shared" si="509"/>
        <v>1079</v>
      </c>
      <c r="AN183" s="74">
        <f t="shared" si="510"/>
        <v>1619</v>
      </c>
      <c r="AO183" s="57">
        <f t="shared" si="518"/>
        <v>5</v>
      </c>
      <c r="AP183" s="57">
        <f t="shared" si="511"/>
        <v>10</v>
      </c>
      <c r="AQ183" s="57">
        <f t="shared" si="512"/>
        <v>50</v>
      </c>
      <c r="AR183" s="24">
        <f t="shared" si="513"/>
        <v>13.331782224290368</v>
      </c>
      <c r="AS183" s="14">
        <f t="shared" si="514"/>
        <v>0.50053937432578199</v>
      </c>
      <c r="AT183" s="75">
        <f t="shared" si="515"/>
        <v>18.830715532286213</v>
      </c>
    </row>
    <row r="184" spans="1:46" hidden="1" outlineLevel="2" x14ac:dyDescent="0.25">
      <c r="A184" s="29" t="str">
        <f t="shared" ref="A184:T184" si="541">A142</f>
        <v>FARO DE VIGO</v>
      </c>
      <c r="B184" s="104">
        <f t="shared" si="541"/>
        <v>237700</v>
      </c>
      <c r="C184" s="105">
        <f t="shared" si="541"/>
        <v>24599</v>
      </c>
      <c r="D184" s="21">
        <f t="shared" si="541"/>
        <v>95</v>
      </c>
      <c r="E184" s="21">
        <f t="shared" si="541"/>
        <v>80</v>
      </c>
      <c r="F184" s="1">
        <f t="shared" si="541"/>
        <v>2205</v>
      </c>
      <c r="G184" s="1">
        <f t="shared" si="541"/>
        <v>1840</v>
      </c>
      <c r="H184" s="1">
        <f t="shared" si="541"/>
        <v>3535</v>
      </c>
      <c r="I184" s="1">
        <f t="shared" si="541"/>
        <v>2945</v>
      </c>
      <c r="J184" s="1">
        <f t="shared" si="541"/>
        <v>4320</v>
      </c>
      <c r="K184" s="1">
        <f t="shared" si="541"/>
        <v>3600</v>
      </c>
      <c r="L184" s="20">
        <f t="shared" si="541"/>
        <v>0</v>
      </c>
      <c r="M184" s="68">
        <f t="shared" si="541"/>
        <v>145</v>
      </c>
      <c r="N184" s="68">
        <f t="shared" si="541"/>
        <v>120</v>
      </c>
      <c r="O184" s="69">
        <f t="shared" si="541"/>
        <v>3310</v>
      </c>
      <c r="P184" s="69">
        <f t="shared" si="541"/>
        <v>2760</v>
      </c>
      <c r="Q184" s="69">
        <f t="shared" si="541"/>
        <v>5300</v>
      </c>
      <c r="R184" s="69">
        <f t="shared" si="541"/>
        <v>4515</v>
      </c>
      <c r="S184" s="69">
        <f t="shared" si="541"/>
        <v>6480</v>
      </c>
      <c r="T184" s="69">
        <f t="shared" si="541"/>
        <v>5400</v>
      </c>
      <c r="U184" s="46">
        <f t="shared" si="499"/>
        <v>0.5</v>
      </c>
      <c r="V184" s="45">
        <f t="shared" si="500"/>
        <v>0.19999999999999996</v>
      </c>
      <c r="W184" s="24">
        <f t="shared" si="501"/>
        <v>9.6629944306679132</v>
      </c>
      <c r="Y184">
        <f t="shared" ref="Y184:Z184" si="542">Y142</f>
        <v>5</v>
      </c>
      <c r="Z184">
        <f t="shared" si="542"/>
        <v>10</v>
      </c>
      <c r="AA184" s="27">
        <f t="shared" si="502"/>
        <v>50</v>
      </c>
      <c r="AF184" s="64" t="str">
        <f t="shared" si="497"/>
        <v>FARO DE VIGO</v>
      </c>
      <c r="AG184" s="62">
        <f t="shared" si="503"/>
        <v>93</v>
      </c>
      <c r="AH184" s="63">
        <f t="shared" si="504"/>
        <v>140</v>
      </c>
      <c r="AI184" s="73">
        <f t="shared" si="505"/>
        <v>2140</v>
      </c>
      <c r="AJ184" s="74">
        <f t="shared" si="506"/>
        <v>3212</v>
      </c>
      <c r="AK184" s="73">
        <f t="shared" si="507"/>
        <v>3429</v>
      </c>
      <c r="AL184" s="74">
        <f t="shared" si="508"/>
        <v>5193</v>
      </c>
      <c r="AM184" s="73">
        <f t="shared" si="509"/>
        <v>4190</v>
      </c>
      <c r="AN184" s="74">
        <f t="shared" si="510"/>
        <v>6286</v>
      </c>
      <c r="AO184" s="57">
        <f t="shared" si="518"/>
        <v>5</v>
      </c>
      <c r="AP184" s="57">
        <f t="shared" si="511"/>
        <v>10</v>
      </c>
      <c r="AQ184" s="57">
        <f t="shared" si="512"/>
        <v>50</v>
      </c>
      <c r="AR184" s="24">
        <f t="shared" si="513"/>
        <v>9.6629944306679132</v>
      </c>
      <c r="AS184" s="14">
        <f t="shared" si="514"/>
        <v>0.5</v>
      </c>
      <c r="AT184" s="75">
        <f t="shared" si="515"/>
        <v>17.627261253681109</v>
      </c>
    </row>
    <row r="185" spans="1:46" ht="15.75" hidden="1" outlineLevel="2" thickBot="1" x14ac:dyDescent="0.3">
      <c r="A185" s="31" t="str">
        <f t="shared" ref="A185:T185" si="543">A143</f>
        <v>LA OPINIÓN DE CORUÑA</v>
      </c>
      <c r="B185" s="104">
        <f t="shared" si="543"/>
        <v>32900</v>
      </c>
      <c r="C185" s="105">
        <f t="shared" si="543"/>
        <v>3899</v>
      </c>
      <c r="D185" s="21">
        <f t="shared" si="543"/>
        <v>26</v>
      </c>
      <c r="E185" s="21">
        <f t="shared" si="543"/>
        <v>22</v>
      </c>
      <c r="F185" s="1">
        <f t="shared" si="543"/>
        <v>604</v>
      </c>
      <c r="G185" s="1">
        <f t="shared" si="543"/>
        <v>503</v>
      </c>
      <c r="H185" s="1">
        <f t="shared" si="543"/>
        <v>966</v>
      </c>
      <c r="I185" s="1">
        <f t="shared" si="543"/>
        <v>805</v>
      </c>
      <c r="J185" s="1">
        <f t="shared" si="543"/>
        <v>1181</v>
      </c>
      <c r="K185" s="1">
        <f t="shared" si="543"/>
        <v>984</v>
      </c>
      <c r="L185" s="20">
        <f t="shared" si="543"/>
        <v>0</v>
      </c>
      <c r="M185" s="68">
        <f t="shared" si="543"/>
        <v>39</v>
      </c>
      <c r="N185" s="68">
        <f t="shared" si="543"/>
        <v>33</v>
      </c>
      <c r="O185" s="69">
        <f t="shared" si="543"/>
        <v>906</v>
      </c>
      <c r="P185" s="69">
        <f t="shared" si="543"/>
        <v>755</v>
      </c>
      <c r="Q185" s="69">
        <f t="shared" si="543"/>
        <v>1449</v>
      </c>
      <c r="R185" s="69">
        <f t="shared" si="543"/>
        <v>1208</v>
      </c>
      <c r="S185" s="69">
        <f t="shared" si="543"/>
        <v>1772</v>
      </c>
      <c r="T185" s="69">
        <f t="shared" si="543"/>
        <v>1476</v>
      </c>
      <c r="U185" s="46">
        <f t="shared" si="499"/>
        <v>0.5</v>
      </c>
      <c r="V185" s="45">
        <f t="shared" si="500"/>
        <v>0.20020325203252032</v>
      </c>
      <c r="W185" s="24">
        <f t="shared" si="501"/>
        <v>8.4380610412926398</v>
      </c>
      <c r="Y185">
        <f t="shared" ref="Y185:Z185" si="544">Y143</f>
        <v>5</v>
      </c>
      <c r="Z185">
        <f t="shared" si="544"/>
        <v>10</v>
      </c>
      <c r="AA185" s="27">
        <f t="shared" si="502"/>
        <v>50</v>
      </c>
      <c r="AF185" s="64" t="str">
        <f t="shared" si="497"/>
        <v>LA OPINIÓN DE CORUÑA</v>
      </c>
      <c r="AG185" s="62">
        <f t="shared" si="503"/>
        <v>25</v>
      </c>
      <c r="AH185" s="63">
        <f t="shared" si="504"/>
        <v>38</v>
      </c>
      <c r="AI185" s="73">
        <f t="shared" si="505"/>
        <v>586</v>
      </c>
      <c r="AJ185" s="74">
        <f t="shared" si="506"/>
        <v>879</v>
      </c>
      <c r="AK185" s="73">
        <f t="shared" si="507"/>
        <v>937</v>
      </c>
      <c r="AL185" s="74">
        <f t="shared" si="508"/>
        <v>1406</v>
      </c>
      <c r="AM185" s="73">
        <f t="shared" si="509"/>
        <v>1146</v>
      </c>
      <c r="AN185" s="74">
        <f t="shared" si="510"/>
        <v>1719</v>
      </c>
      <c r="AO185" s="57">
        <f t="shared" si="518"/>
        <v>5</v>
      </c>
      <c r="AP185" s="57">
        <f t="shared" si="511"/>
        <v>10</v>
      </c>
      <c r="AQ185" s="57">
        <f t="shared" si="512"/>
        <v>50</v>
      </c>
      <c r="AR185" s="24">
        <f t="shared" si="513"/>
        <v>8.4380610412926398</v>
      </c>
      <c r="AS185" s="14">
        <f t="shared" si="514"/>
        <v>0.5</v>
      </c>
      <c r="AT185" s="75">
        <f t="shared" si="515"/>
        <v>34.832826747720361</v>
      </c>
    </row>
    <row r="186" spans="1:46" hidden="1" outlineLevel="2" x14ac:dyDescent="0.25">
      <c r="A186" s="29" t="str">
        <f t="shared" ref="A186:T186" si="545">A144</f>
        <v>LEVANTE / EMV</v>
      </c>
      <c r="B186" s="104">
        <f t="shared" si="545"/>
        <v>215400</v>
      </c>
      <c r="C186" s="105">
        <f t="shared" si="545"/>
        <v>17993</v>
      </c>
      <c r="D186" s="21">
        <f t="shared" si="545"/>
        <v>89</v>
      </c>
      <c r="E186" s="21">
        <f t="shared" si="545"/>
        <v>74</v>
      </c>
      <c r="F186" s="1">
        <f t="shared" si="545"/>
        <v>2042</v>
      </c>
      <c r="G186" s="1">
        <f t="shared" si="545"/>
        <v>1702</v>
      </c>
      <c r="H186" s="1">
        <f t="shared" si="545"/>
        <v>3268</v>
      </c>
      <c r="I186" s="1">
        <f t="shared" si="545"/>
        <v>2723</v>
      </c>
      <c r="J186" s="1">
        <f t="shared" si="545"/>
        <v>3996</v>
      </c>
      <c r="K186" s="1">
        <f t="shared" si="545"/>
        <v>3330</v>
      </c>
      <c r="L186" s="20">
        <f t="shared" si="545"/>
        <v>0</v>
      </c>
      <c r="M186" s="68">
        <f t="shared" si="545"/>
        <v>134</v>
      </c>
      <c r="N186" s="68">
        <f t="shared" si="545"/>
        <v>111</v>
      </c>
      <c r="O186" s="69">
        <f t="shared" si="545"/>
        <v>3063</v>
      </c>
      <c r="P186" s="69">
        <f t="shared" si="545"/>
        <v>2553</v>
      </c>
      <c r="Q186" s="69">
        <f t="shared" si="545"/>
        <v>4902</v>
      </c>
      <c r="R186" s="69">
        <f t="shared" si="545"/>
        <v>4085</v>
      </c>
      <c r="S186" s="69">
        <f t="shared" si="545"/>
        <v>5994</v>
      </c>
      <c r="T186" s="69">
        <f t="shared" si="545"/>
        <v>4995</v>
      </c>
      <c r="U186" s="46">
        <f t="shared" si="499"/>
        <v>0.5</v>
      </c>
      <c r="V186" s="45">
        <f t="shared" si="500"/>
        <v>0.19999999999999996</v>
      </c>
      <c r="W186" s="24">
        <f t="shared" si="501"/>
        <v>11.971322180848107</v>
      </c>
      <c r="Y186">
        <f t="shared" ref="Y186:Z186" si="546">Y144</f>
        <v>5</v>
      </c>
      <c r="Z186">
        <f t="shared" si="546"/>
        <v>10</v>
      </c>
      <c r="AA186" s="27">
        <f t="shared" si="502"/>
        <v>50</v>
      </c>
      <c r="AF186" s="64" t="str">
        <f t="shared" si="497"/>
        <v>LEVANTE / EMV</v>
      </c>
      <c r="AG186" s="62">
        <f t="shared" si="503"/>
        <v>86</v>
      </c>
      <c r="AH186" s="63">
        <f t="shared" si="504"/>
        <v>130</v>
      </c>
      <c r="AI186" s="73">
        <f t="shared" si="505"/>
        <v>1981</v>
      </c>
      <c r="AJ186" s="74">
        <f t="shared" si="506"/>
        <v>2971</v>
      </c>
      <c r="AK186" s="73">
        <f t="shared" si="507"/>
        <v>3170</v>
      </c>
      <c r="AL186" s="74">
        <f t="shared" si="508"/>
        <v>4755</v>
      </c>
      <c r="AM186" s="73">
        <f t="shared" si="509"/>
        <v>3876</v>
      </c>
      <c r="AN186" s="74">
        <f t="shared" si="510"/>
        <v>5814</v>
      </c>
      <c r="AO186" s="57">
        <f t="shared" si="518"/>
        <v>5</v>
      </c>
      <c r="AP186" s="57">
        <f t="shared" si="511"/>
        <v>10</v>
      </c>
      <c r="AQ186" s="57">
        <f t="shared" si="512"/>
        <v>50</v>
      </c>
      <c r="AR186" s="24">
        <f t="shared" si="513"/>
        <v>11.971322180848107</v>
      </c>
      <c r="AS186" s="14">
        <f t="shared" si="514"/>
        <v>0.5</v>
      </c>
      <c r="AT186" s="75">
        <f t="shared" si="515"/>
        <v>17.994428969359333</v>
      </c>
    </row>
    <row r="187" spans="1:46" hidden="1" outlineLevel="2" x14ac:dyDescent="0.25">
      <c r="A187" s="30" t="str">
        <f t="shared" ref="A187:T187" si="547">A145</f>
        <v>INFORMACIÓN</v>
      </c>
      <c r="B187" s="104">
        <f t="shared" si="547"/>
        <v>174200</v>
      </c>
      <c r="C187" s="105">
        <f t="shared" si="547"/>
        <v>14084</v>
      </c>
      <c r="D187" s="21">
        <f t="shared" si="547"/>
        <v>66</v>
      </c>
      <c r="E187" s="21">
        <f t="shared" si="547"/>
        <v>55</v>
      </c>
      <c r="F187" s="1">
        <f t="shared" si="547"/>
        <v>1524</v>
      </c>
      <c r="G187" s="1">
        <f t="shared" si="547"/>
        <v>1270</v>
      </c>
      <c r="H187" s="1">
        <f t="shared" si="547"/>
        <v>2438</v>
      </c>
      <c r="I187" s="1">
        <f t="shared" si="547"/>
        <v>2032</v>
      </c>
      <c r="J187" s="1">
        <f t="shared" si="547"/>
        <v>2982</v>
      </c>
      <c r="K187" s="1">
        <f t="shared" si="547"/>
        <v>2485</v>
      </c>
      <c r="L187" s="20">
        <f t="shared" si="547"/>
        <v>0</v>
      </c>
      <c r="M187" s="68">
        <f t="shared" si="547"/>
        <v>99</v>
      </c>
      <c r="N187" s="68">
        <f t="shared" si="547"/>
        <v>83</v>
      </c>
      <c r="O187" s="69">
        <f t="shared" si="547"/>
        <v>2286</v>
      </c>
      <c r="P187" s="69">
        <f t="shared" si="547"/>
        <v>1905</v>
      </c>
      <c r="Q187" s="69">
        <f t="shared" si="547"/>
        <v>3657</v>
      </c>
      <c r="R187" s="69">
        <f t="shared" si="547"/>
        <v>3048</v>
      </c>
      <c r="S187" s="69">
        <f t="shared" si="547"/>
        <v>4473</v>
      </c>
      <c r="T187" s="69">
        <f t="shared" si="547"/>
        <v>3728</v>
      </c>
      <c r="U187" s="46">
        <f t="shared" si="499"/>
        <v>0.50020120724346073</v>
      </c>
      <c r="V187" s="45">
        <f t="shared" si="500"/>
        <v>0.19999999999999996</v>
      </c>
      <c r="W187" s="24">
        <f t="shared" si="501"/>
        <v>12.368645271229765</v>
      </c>
      <c r="Y187">
        <f t="shared" ref="Y187:Z187" si="548">Y145</f>
        <v>5</v>
      </c>
      <c r="Z187">
        <f t="shared" si="548"/>
        <v>10</v>
      </c>
      <c r="AA187" s="27">
        <f t="shared" si="502"/>
        <v>50</v>
      </c>
      <c r="AF187" s="64" t="str">
        <f t="shared" si="497"/>
        <v>INFORMACIÓN</v>
      </c>
      <c r="AG187" s="62">
        <f t="shared" si="503"/>
        <v>64</v>
      </c>
      <c r="AH187" s="63">
        <f t="shared" si="504"/>
        <v>96</v>
      </c>
      <c r="AI187" s="73">
        <f t="shared" si="505"/>
        <v>1478</v>
      </c>
      <c r="AJ187" s="74">
        <f t="shared" si="506"/>
        <v>2217</v>
      </c>
      <c r="AK187" s="73">
        <f t="shared" si="507"/>
        <v>2365</v>
      </c>
      <c r="AL187" s="74">
        <f t="shared" si="508"/>
        <v>3548</v>
      </c>
      <c r="AM187" s="73">
        <f t="shared" si="509"/>
        <v>2893</v>
      </c>
      <c r="AN187" s="74">
        <f t="shared" si="510"/>
        <v>4339</v>
      </c>
      <c r="AO187" s="57">
        <f t="shared" si="518"/>
        <v>5</v>
      </c>
      <c r="AP187" s="57">
        <f t="shared" si="511"/>
        <v>10</v>
      </c>
      <c r="AQ187" s="57">
        <f t="shared" si="512"/>
        <v>50</v>
      </c>
      <c r="AR187" s="24">
        <f t="shared" si="513"/>
        <v>12.368645271229765</v>
      </c>
      <c r="AS187" s="14">
        <f t="shared" si="514"/>
        <v>0.50020120724346073</v>
      </c>
      <c r="AT187" s="75">
        <f t="shared" si="515"/>
        <v>16.607347876004592</v>
      </c>
    </row>
    <row r="188" spans="1:46" ht="15.75" hidden="1" outlineLevel="2" thickBot="1" x14ac:dyDescent="0.3">
      <c r="A188" s="55" t="str">
        <f t="shared" ref="A188:L188" si="549">A146</f>
        <v>SD SUPERDEPORTE</v>
      </c>
      <c r="B188" s="104">
        <f t="shared" si="549"/>
        <v>54400</v>
      </c>
      <c r="C188" s="105">
        <f t="shared" si="549"/>
        <v>4913</v>
      </c>
      <c r="D188" s="21">
        <f t="shared" si="549"/>
        <v>36</v>
      </c>
      <c r="E188" s="21">
        <f t="shared" si="549"/>
        <v>30</v>
      </c>
      <c r="F188" s="1">
        <f t="shared" si="549"/>
        <v>818</v>
      </c>
      <c r="G188" s="1">
        <f t="shared" si="549"/>
        <v>682</v>
      </c>
      <c r="H188" s="1">
        <f t="shared" si="549"/>
        <v>1309</v>
      </c>
      <c r="I188" s="1">
        <f t="shared" si="549"/>
        <v>1091</v>
      </c>
      <c r="J188" s="1">
        <f t="shared" si="549"/>
        <v>1600</v>
      </c>
      <c r="K188" s="1">
        <f t="shared" si="549"/>
        <v>1330</v>
      </c>
      <c r="L188" s="20">
        <f t="shared" si="549"/>
        <v>0</v>
      </c>
      <c r="M188" s="68">
        <f>ROUND(D188*1.3,0)</f>
        <v>47</v>
      </c>
      <c r="N188" s="68">
        <f t="shared" ref="N188" si="550">ROUND(E188*1.3,0)</f>
        <v>39</v>
      </c>
      <c r="O188" s="69">
        <f t="shared" ref="O188" si="551">ROUND(F188*1.3,0)</f>
        <v>1063</v>
      </c>
      <c r="P188" s="69">
        <f t="shared" ref="P188" si="552">ROUND(G188*1.3,0)</f>
        <v>887</v>
      </c>
      <c r="Q188" s="69">
        <f t="shared" ref="Q188" si="553">ROUND(H188*1.3,0)</f>
        <v>1702</v>
      </c>
      <c r="R188" s="69">
        <f t="shared" ref="R188" si="554">ROUND(I188*1.3,0)</f>
        <v>1418</v>
      </c>
      <c r="S188" s="69">
        <f t="shared" ref="S188" si="555">ROUND(J188*1.3,0)</f>
        <v>2080</v>
      </c>
      <c r="T188" s="69">
        <f t="shared" ref="T188" si="556">ROUND(K188*1.3,0)</f>
        <v>1729</v>
      </c>
      <c r="U188" s="46">
        <f t="shared" si="499"/>
        <v>0.30000000000000004</v>
      </c>
      <c r="V188" s="45">
        <f t="shared" si="500"/>
        <v>0.20300751879699241</v>
      </c>
      <c r="W188" s="24">
        <f t="shared" si="501"/>
        <v>11.072664359861591</v>
      </c>
      <c r="Y188">
        <f t="shared" ref="Y188:Z188" si="557">Y146</f>
        <v>5</v>
      </c>
      <c r="Z188">
        <f t="shared" si="557"/>
        <v>10</v>
      </c>
      <c r="AA188" s="27">
        <f t="shared" si="502"/>
        <v>50</v>
      </c>
      <c r="AF188" s="64" t="str">
        <f t="shared" si="497"/>
        <v>SD SUPERDEPORTE</v>
      </c>
      <c r="AG188" s="62">
        <f t="shared" si="503"/>
        <v>35</v>
      </c>
      <c r="AH188" s="63">
        <f t="shared" si="504"/>
        <v>46</v>
      </c>
      <c r="AI188" s="73">
        <f t="shared" si="505"/>
        <v>794</v>
      </c>
      <c r="AJ188" s="74">
        <f t="shared" si="506"/>
        <v>1032</v>
      </c>
      <c r="AK188" s="73">
        <f t="shared" si="507"/>
        <v>1270</v>
      </c>
      <c r="AL188" s="74">
        <f t="shared" si="508"/>
        <v>1651</v>
      </c>
      <c r="AM188" s="73">
        <f t="shared" si="509"/>
        <v>1550</v>
      </c>
      <c r="AN188" s="74">
        <f t="shared" si="510"/>
        <v>2015</v>
      </c>
      <c r="AO188" s="57">
        <f t="shared" si="518"/>
        <v>5</v>
      </c>
      <c r="AP188" s="57">
        <f t="shared" si="511"/>
        <v>10</v>
      </c>
      <c r="AQ188" s="57">
        <f t="shared" si="512"/>
        <v>50</v>
      </c>
      <c r="AR188" s="24">
        <f t="shared" si="513"/>
        <v>11.072664359861591</v>
      </c>
      <c r="AS188" s="14">
        <f t="shared" si="514"/>
        <v>0.30000000000000004</v>
      </c>
      <c r="AT188" s="75">
        <f t="shared" si="515"/>
        <v>28.492647058823529</v>
      </c>
    </row>
    <row r="189" spans="1:46" hidden="1" outlineLevel="1" x14ac:dyDescent="0.25">
      <c r="C189" s="1"/>
      <c r="U189" s="46"/>
      <c r="V189" s="45"/>
      <c r="AF189" s="64"/>
      <c r="AG189" s="62"/>
      <c r="AH189" s="63"/>
      <c r="AI189" s="73"/>
      <c r="AJ189" s="74"/>
      <c r="AK189" s="73"/>
      <c r="AL189" s="74"/>
      <c r="AM189" s="73"/>
      <c r="AN189" s="74"/>
    </row>
    <row r="190" spans="1:46" hidden="1" outlineLevel="1" x14ac:dyDescent="0.25">
      <c r="A190" s="20"/>
      <c r="C190" s="1"/>
      <c r="U190" s="46"/>
      <c r="V190" s="45"/>
      <c r="AF190" s="64"/>
      <c r="AG190" s="62"/>
      <c r="AH190" s="63"/>
      <c r="AI190" s="73"/>
      <c r="AJ190" s="74"/>
      <c r="AK190" s="73"/>
      <c r="AL190" s="74"/>
      <c r="AM190" s="73"/>
      <c r="AN190" s="74"/>
    </row>
    <row r="191" spans="1:46" ht="15.75" hidden="1" outlineLevel="2" thickBot="1" x14ac:dyDescent="0.3">
      <c r="A191" s="33" t="str">
        <f>+A149</f>
        <v>ANDALUCÍA (1)</v>
      </c>
      <c r="B191" s="102"/>
      <c r="C191" s="103"/>
      <c r="D191" s="1"/>
      <c r="E191" s="1"/>
      <c r="F191" s="1"/>
      <c r="G191" s="1"/>
      <c r="H191" s="1"/>
      <c r="I191" s="1"/>
      <c r="J191" s="1"/>
      <c r="K191" s="1"/>
      <c r="L191" s="20"/>
      <c r="M191" s="26"/>
      <c r="N191" s="26"/>
      <c r="O191" s="65"/>
      <c r="P191" s="65"/>
      <c r="Q191" s="65"/>
      <c r="R191" s="65"/>
      <c r="S191" s="65"/>
      <c r="T191" s="65"/>
      <c r="U191" s="46"/>
      <c r="V191" s="45"/>
      <c r="W191" s="24"/>
      <c r="AF191" s="64" t="str">
        <f t="shared" ref="AF191:AF208" si="558">AF149</f>
        <v>ANDALUCÍA (1)</v>
      </c>
      <c r="AG191" s="62"/>
      <c r="AH191" s="63"/>
      <c r="AI191" s="73"/>
      <c r="AJ191" s="74"/>
      <c r="AK191" s="73"/>
      <c r="AL191" s="74"/>
      <c r="AM191" s="73"/>
      <c r="AN191" s="74"/>
      <c r="AR191" s="24">
        <f t="shared" ref="AR191:AR208" si="559">W191</f>
        <v>0</v>
      </c>
      <c r="AS191" s="14">
        <f t="shared" ref="AS191:AS208" si="560">U191</f>
        <v>0</v>
      </c>
      <c r="AT191" s="75" t="e">
        <f t="shared" ref="AT191:AT208" si="561">AM191/B191*1000</f>
        <v>#DIV/0!</v>
      </c>
    </row>
    <row r="192" spans="1:46" ht="15.75" hidden="1" outlineLevel="2" thickBot="1" x14ac:dyDescent="0.3">
      <c r="A192" s="34" t="str">
        <f t="shared" ref="A192:A208" si="562">+A150</f>
        <v>ASTURIAS (1)</v>
      </c>
      <c r="B192" s="104">
        <f>SUMPRODUCT(B172)</f>
        <v>288000</v>
      </c>
      <c r="C192" s="105">
        <f>SUMPRODUCT(C172)</f>
        <v>36404</v>
      </c>
      <c r="D192" s="21">
        <f>ROUND(D172,0)</f>
        <v>92</v>
      </c>
      <c r="E192" s="21">
        <f t="shared" ref="E192:K192" si="563">ROUND(E172,0)</f>
        <v>77</v>
      </c>
      <c r="F192" s="1">
        <f t="shared" si="563"/>
        <v>2125</v>
      </c>
      <c r="G192" s="1">
        <f t="shared" si="563"/>
        <v>1771</v>
      </c>
      <c r="H192" s="1">
        <f t="shared" si="563"/>
        <v>3401</v>
      </c>
      <c r="I192" s="1">
        <f t="shared" si="563"/>
        <v>2834</v>
      </c>
      <c r="J192" s="1">
        <f t="shared" si="563"/>
        <v>4158</v>
      </c>
      <c r="K192" s="1">
        <f t="shared" si="563"/>
        <v>3465</v>
      </c>
      <c r="L192" s="20">
        <f t="shared" ref="L192" si="564">SUMPRODUCT(L172)</f>
        <v>0</v>
      </c>
      <c r="M192" s="26">
        <f>ROUND(M172,0)</f>
        <v>138</v>
      </c>
      <c r="N192" s="26">
        <f t="shared" ref="N192:T192" si="565">ROUND(N172,0)</f>
        <v>116</v>
      </c>
      <c r="O192" s="65">
        <f t="shared" si="565"/>
        <v>3188</v>
      </c>
      <c r="P192" s="65">
        <f t="shared" si="565"/>
        <v>2657</v>
      </c>
      <c r="Q192" s="65">
        <f t="shared" si="565"/>
        <v>5102</v>
      </c>
      <c r="R192" s="65">
        <f t="shared" si="565"/>
        <v>4251</v>
      </c>
      <c r="S192" s="65">
        <f t="shared" si="565"/>
        <v>6237</v>
      </c>
      <c r="T192" s="65">
        <f t="shared" si="565"/>
        <v>5198</v>
      </c>
      <c r="U192" s="46">
        <f t="shared" ref="U192:U204" si="566">T192/K192-1</f>
        <v>0.50014430014430022</v>
      </c>
      <c r="V192" s="45">
        <f t="shared" ref="V192:V204" si="567">J192/K192-1</f>
        <v>0.19999999999999996</v>
      </c>
      <c r="W192" s="24">
        <f t="shared" ref="W192:W204" si="568">B192/C192</f>
        <v>7.9112185474123722</v>
      </c>
      <c r="AF192" s="64" t="str">
        <f t="shared" si="558"/>
        <v>ASTURIAS (1)</v>
      </c>
      <c r="AG192" s="62">
        <f t="shared" ref="AG192:AG200" si="569">ROUND((D192+E192)/$AF$2,0)</f>
        <v>89</v>
      </c>
      <c r="AH192" s="63">
        <f t="shared" ref="AH192:AH200" si="570">ROUND((M192+N192)/$AF$2,0)</f>
        <v>134</v>
      </c>
      <c r="AI192" s="73">
        <f t="shared" ref="AI192:AI200" si="571">ROUND((F192+G192)/$AF$2,0)</f>
        <v>2061</v>
      </c>
      <c r="AJ192" s="74">
        <f t="shared" ref="AJ192:AJ200" si="572">ROUND((O192+P192)/$AF$2,0)</f>
        <v>3093</v>
      </c>
      <c r="AK192" s="73">
        <f t="shared" ref="AK192:AK200" si="573">ROUND((H192+I192)/$AF$2,0)</f>
        <v>3299</v>
      </c>
      <c r="AL192" s="74">
        <f t="shared" ref="AL192:AL200" si="574">ROUND((Q192+R192)/$AF$2,0)</f>
        <v>4949</v>
      </c>
      <c r="AM192" s="73">
        <f t="shared" ref="AM192:AM200" si="575">ROUND((J192+K192)/$AF$2,0)</f>
        <v>4033</v>
      </c>
      <c r="AN192" s="74">
        <f t="shared" ref="AN192:AN200" si="576">ROUND((S192+T192)/$AF$2,0)</f>
        <v>6050</v>
      </c>
      <c r="AR192" s="24">
        <f t="shared" si="559"/>
        <v>7.9112185474123722</v>
      </c>
      <c r="AS192" s="14">
        <f t="shared" si="560"/>
        <v>0.50014430014430022</v>
      </c>
      <c r="AT192" s="75">
        <f t="shared" si="561"/>
        <v>14.003472222222223</v>
      </c>
    </row>
    <row r="193" spans="1:46" ht="15.75" hidden="1" outlineLevel="2" thickBot="1" x14ac:dyDescent="0.3">
      <c r="A193" s="37" t="str">
        <f t="shared" si="562"/>
        <v>BALEARES (2)</v>
      </c>
      <c r="B193" s="104">
        <f>SUMPRODUCT(B173:B174)</f>
        <v>127700</v>
      </c>
      <c r="C193" s="105">
        <f>SUMPRODUCT(C173:C174)</f>
        <v>13653</v>
      </c>
      <c r="D193" s="21">
        <f>ROUND(D173+D174,0)</f>
        <v>110</v>
      </c>
      <c r="E193" s="21">
        <f t="shared" ref="E193:K193" si="577">ROUND(E173+E174,0)</f>
        <v>91</v>
      </c>
      <c r="F193" s="1">
        <f t="shared" si="577"/>
        <v>2630</v>
      </c>
      <c r="G193" s="1">
        <f t="shared" si="577"/>
        <v>2198</v>
      </c>
      <c r="H193" s="1">
        <f t="shared" si="577"/>
        <v>4018</v>
      </c>
      <c r="I193" s="1">
        <f t="shared" si="577"/>
        <v>3343</v>
      </c>
      <c r="J193" s="1">
        <f t="shared" si="577"/>
        <v>5115</v>
      </c>
      <c r="K193" s="1">
        <f t="shared" si="577"/>
        <v>4259</v>
      </c>
      <c r="L193" s="20">
        <f t="shared" ref="L193" si="578">SUMPRODUCT(L173:L174)</f>
        <v>0</v>
      </c>
      <c r="M193" s="26">
        <f>ROUND(M173+M174,0)</f>
        <v>165</v>
      </c>
      <c r="N193" s="26">
        <f t="shared" ref="N193:T193" si="579">ROUND(N173+N174,0)</f>
        <v>136</v>
      </c>
      <c r="O193" s="65">
        <f t="shared" si="579"/>
        <v>3945</v>
      </c>
      <c r="P193" s="65">
        <f t="shared" si="579"/>
        <v>3297</v>
      </c>
      <c r="Q193" s="65">
        <f t="shared" si="579"/>
        <v>6032</v>
      </c>
      <c r="R193" s="65">
        <f t="shared" si="579"/>
        <v>5020</v>
      </c>
      <c r="S193" s="65">
        <f t="shared" si="579"/>
        <v>7663</v>
      </c>
      <c r="T193" s="65">
        <f t="shared" si="579"/>
        <v>6389</v>
      </c>
      <c r="U193" s="46">
        <f t="shared" si="566"/>
        <v>0.50011739845034042</v>
      </c>
      <c r="V193" s="45">
        <f t="shared" si="567"/>
        <v>0.20098614698285977</v>
      </c>
      <c r="W193" s="24">
        <f t="shared" si="568"/>
        <v>9.3532556947191097</v>
      </c>
      <c r="AF193" s="64" t="str">
        <f t="shared" si="558"/>
        <v>BALEARES (2)</v>
      </c>
      <c r="AG193" s="62">
        <f t="shared" si="569"/>
        <v>106</v>
      </c>
      <c r="AH193" s="63">
        <f t="shared" si="570"/>
        <v>159</v>
      </c>
      <c r="AI193" s="73">
        <f t="shared" si="571"/>
        <v>2554</v>
      </c>
      <c r="AJ193" s="74">
        <f t="shared" si="572"/>
        <v>3832</v>
      </c>
      <c r="AK193" s="73">
        <f t="shared" si="573"/>
        <v>3895</v>
      </c>
      <c r="AL193" s="74">
        <f t="shared" si="574"/>
        <v>5848</v>
      </c>
      <c r="AM193" s="73">
        <f t="shared" si="575"/>
        <v>4960</v>
      </c>
      <c r="AN193" s="74">
        <f t="shared" si="576"/>
        <v>7435</v>
      </c>
      <c r="AR193" s="24">
        <f t="shared" si="559"/>
        <v>9.3532556947191097</v>
      </c>
      <c r="AS193" s="14">
        <f t="shared" si="560"/>
        <v>0.50011739845034042</v>
      </c>
      <c r="AT193" s="75">
        <f t="shared" si="561"/>
        <v>38.841033672670321</v>
      </c>
    </row>
    <row r="194" spans="1:46" ht="15.75" hidden="1" outlineLevel="2" thickBot="1" x14ac:dyDescent="0.3">
      <c r="A194" s="38" t="str">
        <f t="shared" si="562"/>
        <v>CANARIAS (3)</v>
      </c>
      <c r="B194" s="104">
        <f>SUMPRODUCT(B175:B177)</f>
        <v>233900</v>
      </c>
      <c r="C194" s="105">
        <f>SUMPRODUCT(C175:C177)</f>
        <v>20614</v>
      </c>
      <c r="D194" s="21">
        <f>ROUND(D175+D176+D177,0)</f>
        <v>141</v>
      </c>
      <c r="E194" s="21">
        <f t="shared" ref="E194:K194" si="580">ROUND(E175+E176+E177,0)</f>
        <v>118</v>
      </c>
      <c r="F194" s="1">
        <f t="shared" si="580"/>
        <v>3052</v>
      </c>
      <c r="G194" s="1">
        <f t="shared" si="580"/>
        <v>2560</v>
      </c>
      <c r="H194" s="1">
        <f t="shared" si="580"/>
        <v>4624</v>
      </c>
      <c r="I194" s="1">
        <f t="shared" si="580"/>
        <v>3877</v>
      </c>
      <c r="J194" s="1">
        <f t="shared" si="580"/>
        <v>6028</v>
      </c>
      <c r="K194" s="1">
        <f t="shared" si="580"/>
        <v>5057</v>
      </c>
      <c r="L194" s="20">
        <f t="shared" ref="L194" si="581">SUMPRODUCT(L175:L177)</f>
        <v>0</v>
      </c>
      <c r="M194" s="26">
        <f>ROUND(M175+M176+M177,0)</f>
        <v>212</v>
      </c>
      <c r="N194" s="26">
        <f t="shared" ref="N194:T194" si="582">ROUND(N175+N176+N177,0)</f>
        <v>178</v>
      </c>
      <c r="O194" s="65">
        <f t="shared" si="582"/>
        <v>4578</v>
      </c>
      <c r="P194" s="65">
        <f t="shared" si="582"/>
        <v>3840</v>
      </c>
      <c r="Q194" s="65">
        <f t="shared" si="582"/>
        <v>6936</v>
      </c>
      <c r="R194" s="65">
        <f t="shared" si="582"/>
        <v>5816</v>
      </c>
      <c r="S194" s="65">
        <f t="shared" si="582"/>
        <v>9042</v>
      </c>
      <c r="T194" s="65">
        <f t="shared" si="582"/>
        <v>7586</v>
      </c>
      <c r="U194" s="46">
        <f t="shared" si="566"/>
        <v>0.50009887284951549</v>
      </c>
      <c r="V194" s="45">
        <f t="shared" si="567"/>
        <v>0.19201107375914583</v>
      </c>
      <c r="W194" s="24">
        <f t="shared" si="568"/>
        <v>11.346657611332104</v>
      </c>
      <c r="AF194" s="64" t="str">
        <f t="shared" si="558"/>
        <v>CANARIAS (3)</v>
      </c>
      <c r="AG194" s="62">
        <f t="shared" si="569"/>
        <v>137</v>
      </c>
      <c r="AH194" s="63">
        <f t="shared" si="570"/>
        <v>206</v>
      </c>
      <c r="AI194" s="73">
        <f t="shared" si="571"/>
        <v>2969</v>
      </c>
      <c r="AJ194" s="74">
        <f t="shared" si="572"/>
        <v>4454</v>
      </c>
      <c r="AK194" s="73">
        <f t="shared" si="573"/>
        <v>4498</v>
      </c>
      <c r="AL194" s="74">
        <f t="shared" si="574"/>
        <v>6747</v>
      </c>
      <c r="AM194" s="73">
        <f t="shared" si="575"/>
        <v>5865</v>
      </c>
      <c r="AN194" s="74">
        <f t="shared" si="576"/>
        <v>8798</v>
      </c>
      <c r="AR194" s="24">
        <f t="shared" si="559"/>
        <v>11.346657611332104</v>
      </c>
      <c r="AS194" s="14">
        <f t="shared" si="560"/>
        <v>0.50009887284951549</v>
      </c>
      <c r="AT194" s="75">
        <f t="shared" si="561"/>
        <v>25.074818298418126</v>
      </c>
    </row>
    <row r="195" spans="1:46" ht="15.75" hidden="1" outlineLevel="2" thickBot="1" x14ac:dyDescent="0.3">
      <c r="A195" s="37" t="str">
        <f t="shared" si="562"/>
        <v>CASTILLA-LEÓN (2)</v>
      </c>
      <c r="B195" s="104">
        <f t="shared" ref="B195:L195" si="583">SUMPRODUCT(B178:B179)</f>
        <v>112000</v>
      </c>
      <c r="C195" s="105">
        <f t="shared" si="583"/>
        <v>13569</v>
      </c>
      <c r="D195" s="21">
        <f>ROUND(D178+D179,0)</f>
        <v>132</v>
      </c>
      <c r="E195" s="21">
        <f t="shared" ref="E195:K195" si="584">ROUND(E178+E179,0)</f>
        <v>107</v>
      </c>
      <c r="F195" s="1">
        <f t="shared" si="584"/>
        <v>2758</v>
      </c>
      <c r="G195" s="1">
        <f t="shared" si="584"/>
        <v>2238</v>
      </c>
      <c r="H195" s="1">
        <f t="shared" si="584"/>
        <v>3644</v>
      </c>
      <c r="I195" s="1">
        <f t="shared" si="584"/>
        <v>2965</v>
      </c>
      <c r="J195" s="1">
        <f t="shared" si="584"/>
        <v>4664</v>
      </c>
      <c r="K195" s="1">
        <f t="shared" si="584"/>
        <v>3786</v>
      </c>
      <c r="L195" s="56">
        <f t="shared" si="583"/>
        <v>0</v>
      </c>
      <c r="M195" s="26">
        <f>ROUND(M178+M179,0)</f>
        <v>198</v>
      </c>
      <c r="N195" s="26">
        <f t="shared" ref="N195:T195" si="585">ROUND(N178+N179,0)</f>
        <v>161</v>
      </c>
      <c r="O195" s="65">
        <f t="shared" si="585"/>
        <v>4137</v>
      </c>
      <c r="P195" s="65">
        <f t="shared" si="585"/>
        <v>3347</v>
      </c>
      <c r="Q195" s="65">
        <f t="shared" si="585"/>
        <v>5466</v>
      </c>
      <c r="R195" s="65">
        <f t="shared" si="585"/>
        <v>4436</v>
      </c>
      <c r="S195" s="65">
        <f t="shared" si="585"/>
        <v>6996</v>
      </c>
      <c r="T195" s="65">
        <f t="shared" si="585"/>
        <v>5679</v>
      </c>
      <c r="U195" s="46">
        <f t="shared" si="566"/>
        <v>0.5</v>
      </c>
      <c r="V195" s="45">
        <f t="shared" si="567"/>
        <v>0.2319070258848388</v>
      </c>
      <c r="W195" s="24">
        <f t="shared" si="568"/>
        <v>8.2541086299653621</v>
      </c>
      <c r="AF195" s="64" t="str">
        <f t="shared" si="558"/>
        <v>CASTILLA-LEÓN (2)</v>
      </c>
      <c r="AG195" s="62">
        <f t="shared" si="569"/>
        <v>126</v>
      </c>
      <c r="AH195" s="63">
        <f t="shared" si="570"/>
        <v>190</v>
      </c>
      <c r="AI195" s="73">
        <f t="shared" si="571"/>
        <v>2643</v>
      </c>
      <c r="AJ195" s="74">
        <f t="shared" si="572"/>
        <v>3960</v>
      </c>
      <c r="AK195" s="73">
        <f t="shared" si="573"/>
        <v>3497</v>
      </c>
      <c r="AL195" s="74">
        <f t="shared" si="574"/>
        <v>5239</v>
      </c>
      <c r="AM195" s="73">
        <f t="shared" si="575"/>
        <v>4471</v>
      </c>
      <c r="AN195" s="74">
        <f t="shared" si="576"/>
        <v>6706</v>
      </c>
      <c r="AR195" s="24">
        <f t="shared" si="559"/>
        <v>8.2541086299653621</v>
      </c>
      <c r="AS195" s="14">
        <f t="shared" si="560"/>
        <v>0.5</v>
      </c>
      <c r="AT195" s="75">
        <f t="shared" si="561"/>
        <v>39.919642857142854</v>
      </c>
    </row>
    <row r="196" spans="1:46" ht="15.75" hidden="1" outlineLevel="2" thickBot="1" x14ac:dyDescent="0.3">
      <c r="A196" s="38" t="str">
        <f t="shared" si="562"/>
        <v>CATALUÑA (3)</v>
      </c>
      <c r="B196" s="104">
        <f t="shared" ref="B196:L196" si="586">SUMPRODUCT(B180:B182)</f>
        <v>139600</v>
      </c>
      <c r="C196" s="105">
        <f t="shared" si="586"/>
        <v>18395</v>
      </c>
      <c r="D196" s="21">
        <f>ROUND(D180+D181+D182,0)</f>
        <v>167</v>
      </c>
      <c r="E196" s="21">
        <f t="shared" ref="E196:K196" si="587">ROUND(E180+E181+E182,0)</f>
        <v>147</v>
      </c>
      <c r="F196" s="1">
        <f t="shared" si="587"/>
        <v>3573</v>
      </c>
      <c r="G196" s="1">
        <f t="shared" si="587"/>
        <v>3082</v>
      </c>
      <c r="H196" s="1">
        <f t="shared" si="587"/>
        <v>5422</v>
      </c>
      <c r="I196" s="1">
        <f t="shared" si="587"/>
        <v>4764</v>
      </c>
      <c r="J196" s="1">
        <f t="shared" si="587"/>
        <v>6651</v>
      </c>
      <c r="K196" s="1">
        <f t="shared" si="587"/>
        <v>5787</v>
      </c>
      <c r="L196" s="20">
        <f t="shared" si="586"/>
        <v>0</v>
      </c>
      <c r="M196" s="26">
        <f>ROUND(M180+M181+M182,0)</f>
        <v>227</v>
      </c>
      <c r="N196" s="26">
        <f t="shared" ref="N196:T196" si="588">ROUND(N180+N181+N182,0)</f>
        <v>197</v>
      </c>
      <c r="O196" s="65">
        <f t="shared" si="588"/>
        <v>4834</v>
      </c>
      <c r="P196" s="65">
        <f t="shared" si="588"/>
        <v>4203</v>
      </c>
      <c r="Q196" s="65">
        <f t="shared" si="588"/>
        <v>7397</v>
      </c>
      <c r="R196" s="65">
        <f t="shared" si="588"/>
        <v>6516</v>
      </c>
      <c r="S196" s="65">
        <f t="shared" si="588"/>
        <v>9137</v>
      </c>
      <c r="T196" s="65">
        <f t="shared" si="588"/>
        <v>7894</v>
      </c>
      <c r="U196" s="46">
        <f t="shared" si="566"/>
        <v>0.36409193018835317</v>
      </c>
      <c r="V196" s="45">
        <f t="shared" si="567"/>
        <v>0.1493001555209954</v>
      </c>
      <c r="W196" s="24">
        <f t="shared" si="568"/>
        <v>7.589018755096494</v>
      </c>
      <c r="AF196" s="64" t="str">
        <f t="shared" si="558"/>
        <v>CATALUÑA (3)</v>
      </c>
      <c r="AG196" s="62">
        <f t="shared" si="569"/>
        <v>166</v>
      </c>
      <c r="AH196" s="63">
        <f t="shared" si="570"/>
        <v>224</v>
      </c>
      <c r="AI196" s="73">
        <f t="shared" si="571"/>
        <v>3521</v>
      </c>
      <c r="AJ196" s="74">
        <f t="shared" si="572"/>
        <v>4781</v>
      </c>
      <c r="AK196" s="73">
        <f t="shared" si="573"/>
        <v>5389</v>
      </c>
      <c r="AL196" s="74">
        <f t="shared" si="574"/>
        <v>7361</v>
      </c>
      <c r="AM196" s="73">
        <f t="shared" si="575"/>
        <v>6581</v>
      </c>
      <c r="AN196" s="74">
        <f t="shared" si="576"/>
        <v>9011</v>
      </c>
      <c r="AR196" s="24">
        <f t="shared" si="559"/>
        <v>7.589018755096494</v>
      </c>
      <c r="AS196" s="14">
        <f t="shared" si="560"/>
        <v>0.36409193018835317</v>
      </c>
      <c r="AT196" s="75">
        <f t="shared" si="561"/>
        <v>47.141833810888251</v>
      </c>
    </row>
    <row r="197" spans="1:46" ht="15.75" hidden="1" outlineLevel="2" thickBot="1" x14ac:dyDescent="0.3">
      <c r="A197" s="33" t="str">
        <f t="shared" si="562"/>
        <v>MURCIA (1)</v>
      </c>
      <c r="B197" s="104">
        <f>SUMPRODUCT(B183)</f>
        <v>57300</v>
      </c>
      <c r="C197" s="105">
        <f>SUMPRODUCT(C183)</f>
        <v>4298</v>
      </c>
      <c r="D197" s="21">
        <f>ROUND(D183,0)</f>
        <v>25</v>
      </c>
      <c r="E197" s="21">
        <f t="shared" ref="E197:K197" si="589">ROUND(E183,0)</f>
        <v>21</v>
      </c>
      <c r="F197" s="1">
        <f t="shared" si="589"/>
        <v>569</v>
      </c>
      <c r="G197" s="1">
        <f t="shared" si="589"/>
        <v>474</v>
      </c>
      <c r="H197" s="1">
        <f t="shared" si="589"/>
        <v>910</v>
      </c>
      <c r="I197" s="1">
        <f t="shared" si="589"/>
        <v>758</v>
      </c>
      <c r="J197" s="1">
        <f t="shared" si="589"/>
        <v>1112</v>
      </c>
      <c r="K197" s="1">
        <f t="shared" si="589"/>
        <v>927</v>
      </c>
      <c r="L197" s="20">
        <f t="shared" ref="L197" si="590">SUMPRODUCT(L183)</f>
        <v>0</v>
      </c>
      <c r="M197" s="26">
        <f>ROUND(M183,0)</f>
        <v>38</v>
      </c>
      <c r="N197" s="26">
        <f t="shared" ref="N197:T197" si="591">ROUND(N183,0)</f>
        <v>31</v>
      </c>
      <c r="O197" s="65">
        <f t="shared" si="591"/>
        <v>854</v>
      </c>
      <c r="P197" s="65">
        <f t="shared" si="591"/>
        <v>711</v>
      </c>
      <c r="Q197" s="65">
        <f t="shared" si="591"/>
        <v>1365</v>
      </c>
      <c r="R197" s="65">
        <f t="shared" si="591"/>
        <v>1137</v>
      </c>
      <c r="S197" s="65">
        <f t="shared" si="591"/>
        <v>1668</v>
      </c>
      <c r="T197" s="65">
        <f t="shared" si="591"/>
        <v>1391</v>
      </c>
      <c r="U197" s="46">
        <f t="shared" si="566"/>
        <v>0.50053937432578199</v>
      </c>
      <c r="V197" s="45">
        <f t="shared" si="567"/>
        <v>0.19956850053937436</v>
      </c>
      <c r="W197" s="24">
        <f t="shared" si="568"/>
        <v>13.331782224290368</v>
      </c>
      <c r="AF197" s="64" t="str">
        <f t="shared" si="558"/>
        <v>MURCIA (1)</v>
      </c>
      <c r="AG197" s="62">
        <f t="shared" si="569"/>
        <v>24</v>
      </c>
      <c r="AH197" s="63">
        <f t="shared" si="570"/>
        <v>37</v>
      </c>
      <c r="AI197" s="73">
        <f t="shared" si="571"/>
        <v>552</v>
      </c>
      <c r="AJ197" s="74">
        <f t="shared" si="572"/>
        <v>828</v>
      </c>
      <c r="AK197" s="73">
        <f t="shared" si="573"/>
        <v>883</v>
      </c>
      <c r="AL197" s="74">
        <f t="shared" si="574"/>
        <v>1324</v>
      </c>
      <c r="AM197" s="73">
        <f t="shared" si="575"/>
        <v>1079</v>
      </c>
      <c r="AN197" s="74">
        <f t="shared" si="576"/>
        <v>1619</v>
      </c>
      <c r="AR197" s="24">
        <f t="shared" si="559"/>
        <v>13.331782224290368</v>
      </c>
      <c r="AS197" s="14">
        <f t="shared" si="560"/>
        <v>0.50053937432578199</v>
      </c>
      <c r="AT197" s="75">
        <f t="shared" si="561"/>
        <v>18.830715532286213</v>
      </c>
    </row>
    <row r="198" spans="1:46" ht="15.75" hidden="1" outlineLevel="2" thickBot="1" x14ac:dyDescent="0.3">
      <c r="A198" s="38" t="str">
        <f t="shared" si="562"/>
        <v>GALICIA (2)</v>
      </c>
      <c r="B198" s="104">
        <f t="shared" ref="B198:L198" si="592">SUMPRODUCT(B184:B185)</f>
        <v>270600</v>
      </c>
      <c r="C198" s="105">
        <f t="shared" si="592"/>
        <v>28498</v>
      </c>
      <c r="D198" s="21">
        <f>ROUND(D184+D185,0)</f>
        <v>121</v>
      </c>
      <c r="E198" s="21">
        <f t="shared" ref="E198:K198" si="593">ROUND(E184+E185,0)</f>
        <v>102</v>
      </c>
      <c r="F198" s="1">
        <f t="shared" si="593"/>
        <v>2809</v>
      </c>
      <c r="G198" s="1">
        <f t="shared" si="593"/>
        <v>2343</v>
      </c>
      <c r="H198" s="1">
        <f t="shared" si="593"/>
        <v>4501</v>
      </c>
      <c r="I198" s="1">
        <f t="shared" si="593"/>
        <v>3750</v>
      </c>
      <c r="J198" s="1">
        <f t="shared" si="593"/>
        <v>5501</v>
      </c>
      <c r="K198" s="1">
        <f t="shared" si="593"/>
        <v>4584</v>
      </c>
      <c r="L198" s="56">
        <f t="shared" si="592"/>
        <v>0</v>
      </c>
      <c r="M198" s="26">
        <f>ROUND(M184+M185,0)</f>
        <v>184</v>
      </c>
      <c r="N198" s="26">
        <f t="shared" ref="N198:T198" si="594">ROUND(N184+N185,0)</f>
        <v>153</v>
      </c>
      <c r="O198" s="65">
        <f t="shared" si="594"/>
        <v>4216</v>
      </c>
      <c r="P198" s="65">
        <f t="shared" si="594"/>
        <v>3515</v>
      </c>
      <c r="Q198" s="65">
        <f t="shared" si="594"/>
        <v>6749</v>
      </c>
      <c r="R198" s="65">
        <f t="shared" si="594"/>
        <v>5723</v>
      </c>
      <c r="S198" s="65">
        <f t="shared" si="594"/>
        <v>8252</v>
      </c>
      <c r="T198" s="65">
        <f t="shared" si="594"/>
        <v>6876</v>
      </c>
      <c r="U198" s="46">
        <f t="shared" si="566"/>
        <v>0.5</v>
      </c>
      <c r="V198" s="45">
        <f t="shared" si="567"/>
        <v>0.20004363001745196</v>
      </c>
      <c r="W198" s="24">
        <f t="shared" si="568"/>
        <v>9.4954031861885042</v>
      </c>
      <c r="AF198" s="64" t="str">
        <f t="shared" si="558"/>
        <v>GALICIA (2)</v>
      </c>
      <c r="AG198" s="62">
        <f t="shared" si="569"/>
        <v>118</v>
      </c>
      <c r="AH198" s="63">
        <f t="shared" si="570"/>
        <v>178</v>
      </c>
      <c r="AI198" s="73">
        <f t="shared" si="571"/>
        <v>2726</v>
      </c>
      <c r="AJ198" s="74">
        <f t="shared" si="572"/>
        <v>4090</v>
      </c>
      <c r="AK198" s="73">
        <f t="shared" si="573"/>
        <v>4366</v>
      </c>
      <c r="AL198" s="74">
        <f t="shared" si="574"/>
        <v>6599</v>
      </c>
      <c r="AM198" s="73">
        <f t="shared" si="575"/>
        <v>5336</v>
      </c>
      <c r="AN198" s="74">
        <f t="shared" si="576"/>
        <v>8004</v>
      </c>
      <c r="AR198" s="24">
        <f t="shared" si="559"/>
        <v>9.4954031861885042</v>
      </c>
      <c r="AS198" s="14">
        <f t="shared" si="560"/>
        <v>0.5</v>
      </c>
      <c r="AT198" s="75">
        <f t="shared" si="561"/>
        <v>19.719142645971914</v>
      </c>
    </row>
    <row r="199" spans="1:46" ht="15.75" hidden="1" outlineLevel="2" thickBot="1" x14ac:dyDescent="0.3">
      <c r="A199" s="37" t="str">
        <f t="shared" si="562"/>
        <v>VALENCIANA (3)</v>
      </c>
      <c r="B199" s="104">
        <f>SUMPRODUCT(B186:B188)</f>
        <v>444000</v>
      </c>
      <c r="C199" s="105">
        <f>SUMPRODUCT(C186:C188)</f>
        <v>36990</v>
      </c>
      <c r="D199" s="21">
        <f>ROUND(D187+D186+D188,0)</f>
        <v>191</v>
      </c>
      <c r="E199" s="21">
        <f t="shared" ref="E199:K199" si="595">ROUND(E187+E186+E188,0)</f>
        <v>159</v>
      </c>
      <c r="F199" s="1">
        <f t="shared" si="595"/>
        <v>4384</v>
      </c>
      <c r="G199" s="1">
        <f t="shared" si="595"/>
        <v>3654</v>
      </c>
      <c r="H199" s="1">
        <f t="shared" si="595"/>
        <v>7015</v>
      </c>
      <c r="I199" s="1">
        <f t="shared" si="595"/>
        <v>5846</v>
      </c>
      <c r="J199" s="1">
        <f t="shared" si="595"/>
        <v>8578</v>
      </c>
      <c r="K199" s="1">
        <f t="shared" si="595"/>
        <v>7145</v>
      </c>
      <c r="L199" s="56">
        <f t="shared" ref="L199" si="596">SUMPRODUCT(L186:L188)</f>
        <v>0</v>
      </c>
      <c r="M199" s="26">
        <f>ROUND(M187+M186+M188,0)</f>
        <v>280</v>
      </c>
      <c r="N199" s="26">
        <f t="shared" ref="N199:T199" si="597">ROUND(N187+N186+N188,0)</f>
        <v>233</v>
      </c>
      <c r="O199" s="65">
        <f t="shared" si="597"/>
        <v>6412</v>
      </c>
      <c r="P199" s="65">
        <f t="shared" si="597"/>
        <v>5345</v>
      </c>
      <c r="Q199" s="65">
        <f t="shared" si="597"/>
        <v>10261</v>
      </c>
      <c r="R199" s="65">
        <f t="shared" si="597"/>
        <v>8551</v>
      </c>
      <c r="S199" s="65">
        <f t="shared" si="597"/>
        <v>12547</v>
      </c>
      <c r="T199" s="65">
        <f t="shared" si="597"/>
        <v>10452</v>
      </c>
      <c r="U199" s="46">
        <f t="shared" si="566"/>
        <v>0.46284114765570328</v>
      </c>
      <c r="V199" s="45">
        <f t="shared" si="567"/>
        <v>0.20055983205038497</v>
      </c>
      <c r="W199" s="24">
        <f t="shared" si="568"/>
        <v>12.003244120032441</v>
      </c>
      <c r="AF199" s="64" t="str">
        <f t="shared" si="558"/>
        <v>VALENCIANA (3)</v>
      </c>
      <c r="AG199" s="62">
        <f t="shared" si="569"/>
        <v>185</v>
      </c>
      <c r="AH199" s="63">
        <f t="shared" si="570"/>
        <v>271</v>
      </c>
      <c r="AI199" s="73">
        <f t="shared" si="571"/>
        <v>4253</v>
      </c>
      <c r="AJ199" s="74">
        <f t="shared" si="572"/>
        <v>6221</v>
      </c>
      <c r="AK199" s="73">
        <f t="shared" si="573"/>
        <v>6805</v>
      </c>
      <c r="AL199" s="74">
        <f t="shared" si="574"/>
        <v>9953</v>
      </c>
      <c r="AM199" s="73">
        <f t="shared" si="575"/>
        <v>8319</v>
      </c>
      <c r="AN199" s="74">
        <f t="shared" si="576"/>
        <v>12169</v>
      </c>
      <c r="AR199" s="24">
        <f t="shared" si="559"/>
        <v>12.003244120032441</v>
      </c>
      <c r="AS199" s="14">
        <f t="shared" si="560"/>
        <v>0.46284114765570328</v>
      </c>
      <c r="AT199" s="75">
        <f t="shared" si="561"/>
        <v>18.736486486486488</v>
      </c>
    </row>
    <row r="200" spans="1:46" ht="15.75" hidden="1" outlineLevel="2" thickBot="1" x14ac:dyDescent="0.3">
      <c r="A200" s="39" t="str">
        <f t="shared" si="562"/>
        <v>TARIFA CONJUNTA (18)</v>
      </c>
      <c r="B200" s="104">
        <f>SUMPRODUCT(B171:B190)</f>
        <v>1684200</v>
      </c>
      <c r="C200" s="105">
        <f>SUMPRODUCT(C171:C190)</f>
        <v>174169</v>
      </c>
      <c r="D200" s="1">
        <f>ROUND(SUM(D171:D188),0)</f>
        <v>1033</v>
      </c>
      <c r="E200" s="1">
        <f t="shared" ref="E200:K200" si="598">ROUND(SUM(E171:E188),0)</f>
        <v>867</v>
      </c>
      <c r="F200" s="1">
        <f t="shared" si="598"/>
        <v>23142</v>
      </c>
      <c r="G200" s="1">
        <f t="shared" si="598"/>
        <v>19355</v>
      </c>
      <c r="H200" s="1">
        <f t="shared" si="598"/>
        <v>35522</v>
      </c>
      <c r="I200" s="1">
        <f t="shared" si="598"/>
        <v>29793</v>
      </c>
      <c r="J200" s="1">
        <f t="shared" si="598"/>
        <v>44237</v>
      </c>
      <c r="K200" s="1">
        <f t="shared" si="598"/>
        <v>37035</v>
      </c>
      <c r="L200" s="56">
        <f t="shared" ref="L200" si="599">SUMPRODUCT(L171:L190)</f>
        <v>0</v>
      </c>
      <c r="M200" s="26">
        <f>ROUND(SUM(M171:M188),0)</f>
        <v>1522</v>
      </c>
      <c r="N200" s="26">
        <f t="shared" ref="N200:T200" si="600">ROUND(SUM(N171:N188),0)</f>
        <v>1273</v>
      </c>
      <c r="O200" s="65">
        <f t="shared" si="600"/>
        <v>34027</v>
      </c>
      <c r="P200" s="65">
        <f t="shared" si="600"/>
        <v>28468</v>
      </c>
      <c r="Q200" s="65">
        <f t="shared" si="600"/>
        <v>52289</v>
      </c>
      <c r="R200" s="65">
        <f t="shared" si="600"/>
        <v>43934</v>
      </c>
      <c r="S200" s="65">
        <f t="shared" si="600"/>
        <v>65187</v>
      </c>
      <c r="T200" s="65">
        <f t="shared" si="600"/>
        <v>54503</v>
      </c>
      <c r="U200" s="46">
        <f t="shared" si="566"/>
        <v>0.47166194140677731</v>
      </c>
      <c r="V200" s="45">
        <f t="shared" si="567"/>
        <v>0.19446469555825563</v>
      </c>
      <c r="W200" s="24">
        <f t="shared" si="568"/>
        <v>9.6699182977452942</v>
      </c>
      <c r="AF200" s="64" t="str">
        <f t="shared" si="558"/>
        <v>TARIFA CONJUNTA (18)</v>
      </c>
      <c r="AG200" s="62">
        <f t="shared" si="569"/>
        <v>1005</v>
      </c>
      <c r="AH200" s="63">
        <f t="shared" si="570"/>
        <v>1479</v>
      </c>
      <c r="AI200" s="73">
        <f t="shared" si="571"/>
        <v>22485</v>
      </c>
      <c r="AJ200" s="74">
        <f t="shared" si="572"/>
        <v>33066</v>
      </c>
      <c r="AK200" s="73">
        <f t="shared" si="573"/>
        <v>34558</v>
      </c>
      <c r="AL200" s="74">
        <f t="shared" si="574"/>
        <v>50912</v>
      </c>
      <c r="AM200" s="73">
        <f t="shared" si="575"/>
        <v>43001</v>
      </c>
      <c r="AN200" s="74">
        <f t="shared" si="576"/>
        <v>63328</v>
      </c>
      <c r="AR200" s="24">
        <f t="shared" si="559"/>
        <v>9.6699182977452942</v>
      </c>
      <c r="AS200" s="14">
        <f t="shared" si="560"/>
        <v>0.47166194140677731</v>
      </c>
      <c r="AT200" s="75">
        <f t="shared" si="561"/>
        <v>25.532003325020781</v>
      </c>
    </row>
    <row r="201" spans="1:46" ht="15.75" hidden="1" outlineLevel="2" thickBot="1" x14ac:dyDescent="0.3">
      <c r="A201" s="85" t="str">
        <f t="shared" si="562"/>
        <v>CASTILLA-LEÓN SIN GRATUITO (3)</v>
      </c>
      <c r="B201" s="104"/>
      <c r="C201" s="105"/>
      <c r="D201" s="21"/>
      <c r="E201" s="21"/>
      <c r="F201" s="1"/>
      <c r="G201" s="1"/>
      <c r="H201" s="1"/>
      <c r="I201" s="1"/>
      <c r="J201" s="1"/>
      <c r="K201" s="1"/>
      <c r="L201" s="56" t="e">
        <f>L195-#REF!</f>
        <v>#REF!</v>
      </c>
      <c r="M201" s="26"/>
      <c r="N201" s="26"/>
      <c r="O201" s="65"/>
      <c r="P201" s="65"/>
      <c r="Q201" s="65"/>
      <c r="R201" s="65"/>
      <c r="S201" s="65"/>
      <c r="T201" s="65"/>
      <c r="U201" s="46"/>
      <c r="V201" s="45"/>
      <c r="W201" s="24"/>
      <c r="AF201" s="64" t="str">
        <f t="shared" si="558"/>
        <v>CASTILLA-LEÓN SIN GRATUITO (3)</v>
      </c>
      <c r="AG201" s="62"/>
      <c r="AH201" s="63"/>
      <c r="AI201" s="73"/>
      <c r="AJ201" s="74"/>
      <c r="AK201" s="73"/>
      <c r="AL201" s="74"/>
      <c r="AM201" s="73"/>
      <c r="AN201" s="74"/>
      <c r="AR201" s="24"/>
      <c r="AS201" s="14"/>
      <c r="AT201" s="75"/>
    </row>
    <row r="202" spans="1:46" ht="15.75" hidden="1" outlineLevel="2" thickBot="1" x14ac:dyDescent="0.3">
      <c r="A202" s="85" t="str">
        <f t="shared" si="562"/>
        <v>CATALUÑA SIN GRATUITO (3)</v>
      </c>
      <c r="B202" s="104"/>
      <c r="C202" s="105"/>
      <c r="D202" s="21"/>
      <c r="E202" s="21"/>
      <c r="F202" s="1"/>
      <c r="G202" s="1"/>
      <c r="H202" s="1"/>
      <c r="I202" s="1"/>
      <c r="J202" s="1"/>
      <c r="K202" s="1"/>
      <c r="L202" s="56" t="e">
        <f>L196-#REF!</f>
        <v>#REF!</v>
      </c>
      <c r="M202" s="26"/>
      <c r="N202" s="26"/>
      <c r="O202" s="65"/>
      <c r="P202" s="65"/>
      <c r="Q202" s="65"/>
      <c r="R202" s="65"/>
      <c r="S202" s="65"/>
      <c r="T202" s="65"/>
      <c r="U202" s="46"/>
      <c r="V202" s="45"/>
      <c r="W202" s="24"/>
      <c r="AF202" s="64" t="str">
        <f t="shared" si="558"/>
        <v>CATALUÑA SIN GRATUITO (3)</v>
      </c>
      <c r="AG202" s="62"/>
      <c r="AH202" s="63"/>
      <c r="AI202" s="73"/>
      <c r="AJ202" s="74"/>
      <c r="AK202" s="73"/>
      <c r="AL202" s="74"/>
      <c r="AM202" s="73"/>
      <c r="AN202" s="74"/>
      <c r="AR202" s="24"/>
      <c r="AS202" s="14"/>
      <c r="AT202" s="75"/>
    </row>
    <row r="203" spans="1:46" ht="15.75" hidden="1" outlineLevel="2" thickBot="1" x14ac:dyDescent="0.3">
      <c r="A203" s="38" t="str">
        <f t="shared" si="562"/>
        <v>GALICIA SIN DEPORTIVO (10)</v>
      </c>
      <c r="B203" s="104"/>
      <c r="C203" s="105"/>
      <c r="D203" s="21"/>
      <c r="E203" s="21"/>
      <c r="F203" s="1"/>
      <c r="G203" s="1"/>
      <c r="H203" s="1"/>
      <c r="I203" s="1"/>
      <c r="J203" s="1"/>
      <c r="K203" s="1"/>
      <c r="L203" s="56"/>
      <c r="M203" s="26"/>
      <c r="N203" s="26"/>
      <c r="O203" s="65"/>
      <c r="P203" s="65"/>
      <c r="Q203" s="65"/>
      <c r="R203" s="65"/>
      <c r="S203" s="65"/>
      <c r="T203" s="65"/>
      <c r="U203" s="46"/>
      <c r="V203" s="45"/>
      <c r="W203" s="24"/>
      <c r="AF203" s="64" t="str">
        <f t="shared" si="558"/>
        <v>GALICIA SIN DEPORTIVO (10)</v>
      </c>
      <c r="AG203" s="62"/>
      <c r="AH203" s="63"/>
      <c r="AI203" s="73"/>
      <c r="AJ203" s="74"/>
      <c r="AK203" s="73"/>
      <c r="AL203" s="74"/>
      <c r="AM203" s="73"/>
      <c r="AN203" s="74"/>
      <c r="AR203" s="24">
        <f t="shared" si="559"/>
        <v>0</v>
      </c>
      <c r="AS203" s="14">
        <f t="shared" si="560"/>
        <v>0</v>
      </c>
      <c r="AT203" s="75" t="e">
        <f t="shared" si="561"/>
        <v>#DIV/0!</v>
      </c>
    </row>
    <row r="204" spans="1:46" ht="15.75" hidden="1" outlineLevel="2" thickBot="1" x14ac:dyDescent="0.3">
      <c r="A204" s="37" t="str">
        <f t="shared" si="562"/>
        <v>VALENCIANA SIN DEPORTIVO (2)</v>
      </c>
      <c r="B204" s="104">
        <f t="shared" ref="B204:L204" si="601">B199-B188</f>
        <v>389600</v>
      </c>
      <c r="C204" s="105">
        <f t="shared" si="601"/>
        <v>32077</v>
      </c>
      <c r="D204" s="21">
        <f>ROUND(D186+D187,0)</f>
        <v>155</v>
      </c>
      <c r="E204" s="21">
        <f t="shared" ref="E204:K204" si="602">ROUND(E186+E187,0)</f>
        <v>129</v>
      </c>
      <c r="F204" s="1">
        <f t="shared" si="602"/>
        <v>3566</v>
      </c>
      <c r="G204" s="1">
        <f t="shared" si="602"/>
        <v>2972</v>
      </c>
      <c r="H204" s="1">
        <f t="shared" si="602"/>
        <v>5706</v>
      </c>
      <c r="I204" s="1">
        <f t="shared" si="602"/>
        <v>4755</v>
      </c>
      <c r="J204" s="1">
        <f t="shared" si="602"/>
        <v>6978</v>
      </c>
      <c r="K204" s="1">
        <f t="shared" si="602"/>
        <v>5815</v>
      </c>
      <c r="L204" s="56">
        <f t="shared" si="601"/>
        <v>0</v>
      </c>
      <c r="M204" s="26">
        <f>ROUND(M186+M187,0)</f>
        <v>233</v>
      </c>
      <c r="N204" s="26">
        <f t="shared" ref="N204:T204" si="603">ROUND(N186+N187,0)</f>
        <v>194</v>
      </c>
      <c r="O204" s="65">
        <f t="shared" si="603"/>
        <v>5349</v>
      </c>
      <c r="P204" s="65">
        <f t="shared" si="603"/>
        <v>4458</v>
      </c>
      <c r="Q204" s="65">
        <f t="shared" si="603"/>
        <v>8559</v>
      </c>
      <c r="R204" s="65">
        <f t="shared" si="603"/>
        <v>7133</v>
      </c>
      <c r="S204" s="65">
        <f t="shared" si="603"/>
        <v>10467</v>
      </c>
      <c r="T204" s="65">
        <f t="shared" si="603"/>
        <v>8723</v>
      </c>
      <c r="U204" s="46">
        <f t="shared" si="566"/>
        <v>0.50008598452278585</v>
      </c>
      <c r="V204" s="45">
        <f t="shared" si="567"/>
        <v>0.19999999999999996</v>
      </c>
      <c r="W204" s="24">
        <f t="shared" si="568"/>
        <v>12.14577423075724</v>
      </c>
      <c r="AF204" s="64" t="str">
        <f t="shared" si="558"/>
        <v>VALENCIANA SIN DEPORTIVO (2)</v>
      </c>
      <c r="AG204" s="62">
        <f>ROUND((D204+E204)/$AF$2,0)</f>
        <v>150</v>
      </c>
      <c r="AH204" s="63">
        <f>ROUND((M204+N204)/$AF$2,0)</f>
        <v>226</v>
      </c>
      <c r="AI204" s="73">
        <f>ROUND((F204+G204)/$AF$2,0)</f>
        <v>3459</v>
      </c>
      <c r="AJ204" s="74">
        <f t="shared" ref="AJ204" si="604">ROUND((O204+P204)/$AF$2,0)</f>
        <v>5189</v>
      </c>
      <c r="AK204" s="73">
        <f>ROUND((H204+I204)/$AF$2,0)</f>
        <v>5535</v>
      </c>
      <c r="AL204" s="74">
        <f t="shared" ref="AL204" si="605">ROUND((Q204+R204)/$AF$2,0)</f>
        <v>8303</v>
      </c>
      <c r="AM204" s="73">
        <f>ROUND((J204+K204)/$AF$2,0)</f>
        <v>6769</v>
      </c>
      <c r="AN204" s="74">
        <f t="shared" ref="AN204" si="606">ROUND((S204+T204)/$AF$2,0)</f>
        <v>10153</v>
      </c>
      <c r="AR204" s="24">
        <f t="shared" si="559"/>
        <v>12.14577423075724</v>
      </c>
      <c r="AS204" s="14">
        <f t="shared" si="560"/>
        <v>0.50008598452278585</v>
      </c>
      <c r="AT204" s="75">
        <f t="shared" si="561"/>
        <v>17.374229979466122</v>
      </c>
    </row>
    <row r="205" spans="1:46" ht="15.75" hidden="1" outlineLevel="2" thickBot="1" x14ac:dyDescent="0.3">
      <c r="A205" s="87" t="str">
        <f t="shared" si="562"/>
        <v>TARIFA CONJUNTA DE PAGO (31)</v>
      </c>
      <c r="B205" s="104"/>
      <c r="C205" s="105"/>
      <c r="D205" s="21"/>
      <c r="E205" s="21"/>
      <c r="F205" s="1"/>
      <c r="G205" s="1"/>
      <c r="H205" s="1"/>
      <c r="I205" s="1"/>
      <c r="J205" s="1"/>
      <c r="K205" s="1"/>
      <c r="L205" s="56" t="e">
        <f>L200-#REF!-#REF!</f>
        <v>#REF!</v>
      </c>
      <c r="M205" s="26"/>
      <c r="N205" s="26"/>
      <c r="O205" s="65"/>
      <c r="P205" s="65"/>
      <c r="Q205" s="65"/>
      <c r="R205" s="65"/>
      <c r="S205" s="65"/>
      <c r="T205" s="65"/>
      <c r="U205" s="46"/>
      <c r="V205" s="45"/>
      <c r="W205" s="24"/>
      <c r="AF205" s="64" t="str">
        <f t="shared" si="558"/>
        <v>TARIFA CONJUNTA DE PAGO (31)</v>
      </c>
      <c r="AG205" s="62"/>
      <c r="AH205" s="63"/>
      <c r="AI205" s="73"/>
      <c r="AJ205" s="74"/>
      <c r="AK205" s="73"/>
      <c r="AL205" s="74"/>
      <c r="AM205" s="73"/>
      <c r="AN205" s="74"/>
      <c r="AR205" s="24"/>
      <c r="AS205" s="14"/>
      <c r="AT205" s="75"/>
    </row>
    <row r="206" spans="1:46" ht="15.75" hidden="1" outlineLevel="2" thickBot="1" x14ac:dyDescent="0.3">
      <c r="A206" s="40" t="str">
        <f t="shared" si="562"/>
        <v>TARIFA CONJUNTA INFORMACIÓN GENERAL (17)</v>
      </c>
      <c r="B206" s="104"/>
      <c r="C206" s="105"/>
      <c r="D206" s="1">
        <f>ROUND(D200-D188,0)</f>
        <v>997</v>
      </c>
      <c r="E206" s="1">
        <f t="shared" ref="E206:K206" si="607">ROUND(E200-E188,0)</f>
        <v>837</v>
      </c>
      <c r="F206" s="1">
        <f t="shared" si="607"/>
        <v>22324</v>
      </c>
      <c r="G206" s="1">
        <f t="shared" si="607"/>
        <v>18673</v>
      </c>
      <c r="H206" s="1">
        <f t="shared" si="607"/>
        <v>34213</v>
      </c>
      <c r="I206" s="1">
        <f t="shared" si="607"/>
        <v>28702</v>
      </c>
      <c r="J206" s="1">
        <f t="shared" si="607"/>
        <v>42637</v>
      </c>
      <c r="K206" s="1">
        <f t="shared" si="607"/>
        <v>35705</v>
      </c>
      <c r="L206" s="56"/>
      <c r="M206" s="26">
        <f>ROUND(M200-M188,0)</f>
        <v>1475</v>
      </c>
      <c r="N206" s="26">
        <f t="shared" ref="N206:T206" si="608">ROUND(N200-N188,0)</f>
        <v>1234</v>
      </c>
      <c r="O206" s="65">
        <f t="shared" si="608"/>
        <v>32964</v>
      </c>
      <c r="P206" s="65">
        <f t="shared" si="608"/>
        <v>27581</v>
      </c>
      <c r="Q206" s="65">
        <f t="shared" si="608"/>
        <v>50587</v>
      </c>
      <c r="R206" s="65">
        <f t="shared" si="608"/>
        <v>42516</v>
      </c>
      <c r="S206" s="65">
        <f t="shared" si="608"/>
        <v>63107</v>
      </c>
      <c r="T206" s="65">
        <f t="shared" si="608"/>
        <v>52774</v>
      </c>
      <c r="U206" s="46"/>
      <c r="V206" s="45"/>
      <c r="W206" s="24"/>
      <c r="AF206" s="64" t="str">
        <f t="shared" si="558"/>
        <v>TARIFA CONJUNTA INFORMACIÓN GENERAL (17)</v>
      </c>
      <c r="AG206" s="62">
        <f>ROUND((D206+E206)/$AF$2,0)</f>
        <v>970</v>
      </c>
      <c r="AH206" s="63">
        <f>ROUND((M206+N206)/$AF$2,0)</f>
        <v>1433</v>
      </c>
      <c r="AI206" s="73">
        <f>ROUND((F206+G206)/$AF$2,0)</f>
        <v>21692</v>
      </c>
      <c r="AJ206" s="74">
        <f t="shared" ref="AJ206" si="609">ROUND((O206+P206)/$AF$2,0)</f>
        <v>32034</v>
      </c>
      <c r="AK206" s="73">
        <f>ROUND((H206+I206)/$AF$2,0)</f>
        <v>33288</v>
      </c>
      <c r="AL206" s="74">
        <f t="shared" ref="AL206" si="610">ROUND((Q206+R206)/$AF$2,0)</f>
        <v>49261</v>
      </c>
      <c r="AM206" s="73">
        <f>ROUND((J206+K206)/$AF$2,0)</f>
        <v>41451</v>
      </c>
      <c r="AN206" s="74">
        <f t="shared" ref="AN206" si="611">ROUND((S206+T206)/$AF$2,0)</f>
        <v>61313</v>
      </c>
      <c r="AR206" s="24">
        <f t="shared" si="559"/>
        <v>0</v>
      </c>
      <c r="AS206" s="14">
        <f t="shared" si="560"/>
        <v>0</v>
      </c>
      <c r="AT206" s="75" t="e">
        <f t="shared" si="561"/>
        <v>#DIV/0!</v>
      </c>
    </row>
    <row r="207" spans="1:46" ht="15.75" hidden="1" outlineLevel="2" thickBot="1" x14ac:dyDescent="0.3">
      <c r="A207" s="88" t="str">
        <f t="shared" si="562"/>
        <v>TARIFA CONJUNTA INFORMACIÓN GENERAL de PAGO (29)</v>
      </c>
      <c r="B207" s="104"/>
      <c r="C207" s="105"/>
      <c r="D207" s="21"/>
      <c r="E207" s="21"/>
      <c r="F207" s="1"/>
      <c r="G207" s="1"/>
      <c r="H207" s="1"/>
      <c r="I207" s="1"/>
      <c r="J207" s="1"/>
      <c r="K207" s="1"/>
      <c r="L207" s="56"/>
      <c r="M207" s="26"/>
      <c r="N207" s="26"/>
      <c r="O207" s="65"/>
      <c r="P207" s="65"/>
      <c r="Q207" s="65"/>
      <c r="R207" s="65"/>
      <c r="S207" s="65"/>
      <c r="T207" s="65"/>
      <c r="U207" s="46"/>
      <c r="V207" s="45"/>
      <c r="W207" s="24"/>
      <c r="AF207" s="64" t="str">
        <f t="shared" si="558"/>
        <v>TARIFA CONJUNTA INFORMACIÓN GENERAL de PAGO (29)</v>
      </c>
      <c r="AG207" s="62"/>
      <c r="AH207" s="63"/>
      <c r="AI207" s="73"/>
      <c r="AJ207" s="74"/>
      <c r="AK207" s="73"/>
      <c r="AL207" s="74"/>
      <c r="AM207" s="73"/>
      <c r="AN207" s="74"/>
      <c r="AR207" s="24"/>
      <c r="AS207" s="14"/>
      <c r="AT207" s="75"/>
    </row>
    <row r="208" spans="1:46" ht="15.75" hidden="1" outlineLevel="2" thickBot="1" x14ac:dyDescent="0.3">
      <c r="A208" s="106" t="str">
        <f t="shared" si="562"/>
        <v>TARIFA LÍDERES (9)</v>
      </c>
      <c r="B208" s="107"/>
      <c r="C208" s="108"/>
      <c r="D208" s="1">
        <f>ROUND(D172+D175+D176+D178+D179+D180+D184+D186+D187,0)</f>
        <v>709</v>
      </c>
      <c r="E208" s="1">
        <f t="shared" ref="E208:K208" si="612">ROUND(E172+E175+E176+E178+E179+E180+E184+E186+E187,0)</f>
        <v>597</v>
      </c>
      <c r="F208" s="1">
        <f t="shared" si="612"/>
        <v>15597</v>
      </c>
      <c r="G208" s="1">
        <f t="shared" si="612"/>
        <v>13062</v>
      </c>
      <c r="H208" s="1">
        <f t="shared" si="612"/>
        <v>23642</v>
      </c>
      <c r="I208" s="1">
        <f t="shared" si="612"/>
        <v>19898</v>
      </c>
      <c r="J208" s="1">
        <f t="shared" si="612"/>
        <v>29510</v>
      </c>
      <c r="K208" s="1">
        <f t="shared" si="612"/>
        <v>24769</v>
      </c>
      <c r="L208" s="56">
        <f t="shared" ref="L208" si="613">L172+L175+L176+L178+L179+L180+L184+L186+L187</f>
        <v>0</v>
      </c>
      <c r="M208" s="26">
        <f>ROUND(M172+M175+M176+M178+M179+M180+M184+M186+M187,0)</f>
        <v>1042</v>
      </c>
      <c r="N208" s="26">
        <f t="shared" ref="N208:T208" si="614">ROUND(N172+N175+N176+N178+N179+N180+N184+N186+N187,0)</f>
        <v>875</v>
      </c>
      <c r="O208" s="65">
        <f t="shared" si="614"/>
        <v>22873</v>
      </c>
      <c r="P208" s="65">
        <f t="shared" si="614"/>
        <v>19163</v>
      </c>
      <c r="Q208" s="65">
        <f t="shared" si="614"/>
        <v>34725</v>
      </c>
      <c r="R208" s="65">
        <f t="shared" si="614"/>
        <v>29303</v>
      </c>
      <c r="S208" s="65">
        <f t="shared" si="614"/>
        <v>43425</v>
      </c>
      <c r="T208" s="65">
        <f t="shared" si="614"/>
        <v>36368</v>
      </c>
      <c r="U208" s="46"/>
      <c r="V208" s="45"/>
      <c r="W208" s="24"/>
      <c r="AF208" s="64" t="str">
        <f t="shared" si="558"/>
        <v>TARIFA LÍDERES (9)</v>
      </c>
      <c r="AG208" s="62">
        <f>ROUND((D208+E208)/$AF$2,0)</f>
        <v>691</v>
      </c>
      <c r="AH208" s="63">
        <f>ROUND((M208+N208)/$AF$2,0)</f>
        <v>1014</v>
      </c>
      <c r="AI208" s="73">
        <f>ROUND((F208+G208)/$AF$2,0)</f>
        <v>15163</v>
      </c>
      <c r="AJ208" s="74">
        <f t="shared" ref="AJ208" si="615">ROUND((O208+P208)/$AF$2,0)</f>
        <v>22241</v>
      </c>
      <c r="AK208" s="73">
        <f>ROUND((H208+I208)/$AF$2,0)</f>
        <v>23037</v>
      </c>
      <c r="AL208" s="74">
        <f t="shared" ref="AL208" si="616">ROUND((Q208+R208)/$AF$2,0)</f>
        <v>33877</v>
      </c>
      <c r="AM208" s="73">
        <f>ROUND((J208+K208)/$AF$2,0)</f>
        <v>28719</v>
      </c>
      <c r="AN208" s="74">
        <f t="shared" ref="AN208" si="617">ROUND((S208+T208)/$AF$2,0)</f>
        <v>42219</v>
      </c>
      <c r="AR208" s="24">
        <f t="shared" si="559"/>
        <v>0</v>
      </c>
      <c r="AS208" s="14">
        <f t="shared" si="560"/>
        <v>0</v>
      </c>
      <c r="AT208" s="75" t="e">
        <f t="shared" si="561"/>
        <v>#DIV/0!</v>
      </c>
    </row>
    <row r="209" spans="1:46" hidden="1" outlineLevel="1" collapsed="1" x14ac:dyDescent="0.25"/>
    <row r="210" spans="1:46" ht="15.75" hidden="1" outlineLevel="1" thickBot="1" x14ac:dyDescent="0.3"/>
    <row r="211" spans="1:46" ht="15.75" hidden="1" outlineLevel="2" thickBot="1" x14ac:dyDescent="0.3">
      <c r="A211" s="276" t="s">
        <v>10</v>
      </c>
      <c r="B211" s="25" t="str">
        <f t="shared" ref="B211:X211" si="618">B169</f>
        <v>AUDIENCIA</v>
      </c>
      <c r="C211" s="25" t="str">
        <f t="shared" si="618"/>
        <v>DIFUSIÓN</v>
      </c>
      <c r="D211" s="269" t="str">
        <f t="shared" si="618"/>
        <v>MODULO</v>
      </c>
      <c r="E211" s="270">
        <f t="shared" si="618"/>
        <v>0</v>
      </c>
      <c r="F211" s="271" t="str">
        <f t="shared" si="618"/>
        <v>MEDIA PAGINA</v>
      </c>
      <c r="G211" s="272">
        <f t="shared" si="618"/>
        <v>0</v>
      </c>
      <c r="H211" s="273" t="str">
        <f t="shared" si="618"/>
        <v>ROBAPAGINAS GRANDE</v>
      </c>
      <c r="I211" s="270">
        <f t="shared" si="618"/>
        <v>0</v>
      </c>
      <c r="J211" s="271" t="str">
        <f t="shared" si="618"/>
        <v>PAGINA</v>
      </c>
      <c r="K211" s="272">
        <f t="shared" si="618"/>
        <v>0</v>
      </c>
      <c r="L211" s="17">
        <f t="shared" si="618"/>
        <v>0</v>
      </c>
      <c r="M211" s="274" t="str">
        <f t="shared" si="618"/>
        <v>MODULO</v>
      </c>
      <c r="N211" s="275">
        <f t="shared" si="618"/>
        <v>0</v>
      </c>
      <c r="O211" s="264" t="str">
        <f t="shared" si="618"/>
        <v>MEDIA PAGINA</v>
      </c>
      <c r="P211" s="266">
        <f t="shared" si="618"/>
        <v>0</v>
      </c>
      <c r="Q211" s="274" t="str">
        <f t="shared" si="618"/>
        <v>ROBAP GRANDE</v>
      </c>
      <c r="R211" s="275">
        <f t="shared" si="618"/>
        <v>0</v>
      </c>
      <c r="S211" s="264" t="str">
        <f t="shared" si="618"/>
        <v>PAGINA</v>
      </c>
      <c r="T211" s="266">
        <f t="shared" si="618"/>
        <v>0</v>
      </c>
      <c r="U211" s="264" t="str">
        <f t="shared" si="618"/>
        <v>RECARGOS</v>
      </c>
      <c r="V211" s="265">
        <f t="shared" si="618"/>
        <v>0</v>
      </c>
      <c r="W211" s="262" t="str">
        <f t="shared" si="618"/>
        <v>LECTORES POR EJEMPLAR</v>
      </c>
      <c r="X211" s="263">
        <f t="shared" si="618"/>
        <v>0</v>
      </c>
      <c r="Y211" s="264" t="str">
        <f>Y169</f>
        <v>MÓDULOS POR PÁGINA</v>
      </c>
      <c r="Z211" s="265">
        <f t="shared" ref="Z211:AA211" si="619">Z169</f>
        <v>0</v>
      </c>
      <c r="AA211" s="266">
        <f t="shared" si="619"/>
        <v>0</v>
      </c>
      <c r="AF211" s="58" t="s">
        <v>76</v>
      </c>
      <c r="AO211" s="264" t="s">
        <v>59</v>
      </c>
      <c r="AP211" s="265"/>
      <c r="AQ211" s="266"/>
      <c r="AT211" s="61" t="s">
        <v>78</v>
      </c>
    </row>
    <row r="212" spans="1:46" ht="15.75" hidden="1" outlineLevel="2" thickBot="1" x14ac:dyDescent="0.3">
      <c r="A212" s="276"/>
      <c r="B212" s="25" t="str">
        <f t="shared" ref="B212:W212" si="620">B170</f>
        <v>3º 2018</v>
      </c>
      <c r="C212" s="25" t="str">
        <f t="shared" si="620"/>
        <v>Jul 17 - Jun 18</v>
      </c>
      <c r="D212" s="23" t="str">
        <f t="shared" si="620"/>
        <v>IMPAR</v>
      </c>
      <c r="E212" s="22" t="str">
        <f t="shared" si="620"/>
        <v>PAR</v>
      </c>
      <c r="F212" s="4" t="str">
        <f t="shared" si="620"/>
        <v>IMPAR</v>
      </c>
      <c r="G212" s="5" t="str">
        <f t="shared" si="620"/>
        <v>PAR</v>
      </c>
      <c r="H212" s="2" t="str">
        <f t="shared" si="620"/>
        <v>IMPAR</v>
      </c>
      <c r="I212" s="3" t="str">
        <f t="shared" si="620"/>
        <v>PAR</v>
      </c>
      <c r="J212" s="4" t="str">
        <f t="shared" si="620"/>
        <v>IMPAR</v>
      </c>
      <c r="K212" s="5" t="str">
        <f t="shared" si="620"/>
        <v>PAR</v>
      </c>
      <c r="L212" s="18">
        <f t="shared" si="620"/>
        <v>0</v>
      </c>
      <c r="M212" s="8" t="str">
        <f t="shared" si="620"/>
        <v>IMPAR</v>
      </c>
      <c r="N212" s="9" t="str">
        <f t="shared" si="620"/>
        <v>PAR</v>
      </c>
      <c r="O212" s="10" t="str">
        <f t="shared" si="620"/>
        <v>IMPAR</v>
      </c>
      <c r="P212" s="10" t="str">
        <f t="shared" si="620"/>
        <v>PAR</v>
      </c>
      <c r="Q212" s="9" t="str">
        <f t="shared" si="620"/>
        <v>IMPAR</v>
      </c>
      <c r="R212" s="11" t="str">
        <f t="shared" si="620"/>
        <v>PAR</v>
      </c>
      <c r="S212" s="12" t="str">
        <f t="shared" si="620"/>
        <v>IMPAR</v>
      </c>
      <c r="T212" s="13" t="str">
        <f t="shared" si="620"/>
        <v>PAR</v>
      </c>
      <c r="U212" s="28" t="str">
        <f t="shared" si="620"/>
        <v>COLOR(/pagPar)</v>
      </c>
      <c r="V212" s="48" t="str">
        <f t="shared" si="620"/>
        <v>IMPAR (/PAG)</v>
      </c>
      <c r="W212" s="52" t="str">
        <f t="shared" si="620"/>
        <v>PROMEDIO</v>
      </c>
      <c r="X212" s="53" t="e">
        <f>AVERAGE(W213:W232)</f>
        <v>#DIV/0!</v>
      </c>
      <c r="Y212" s="49" t="str">
        <f>Y170</f>
        <v>ancho</v>
      </c>
      <c r="Z212" s="50" t="str">
        <f t="shared" ref="Z212:AA212" si="621">Z170</f>
        <v>alto</v>
      </c>
      <c r="AA212" s="51" t="str">
        <f t="shared" si="621"/>
        <v>página</v>
      </c>
      <c r="AF212" s="59">
        <f t="shared" ref="AF212:AF230" si="622">AF170</f>
        <v>1.89</v>
      </c>
      <c r="AG212" s="267" t="s">
        <v>44</v>
      </c>
      <c r="AH212" s="268"/>
      <c r="AI212" s="267" t="s">
        <v>11</v>
      </c>
      <c r="AJ212" s="268"/>
      <c r="AK212" s="267" t="s">
        <v>45</v>
      </c>
      <c r="AL212" s="268"/>
      <c r="AM212" s="267" t="s">
        <v>12</v>
      </c>
      <c r="AN212" s="268"/>
      <c r="AO212" s="50" t="s">
        <v>56</v>
      </c>
      <c r="AP212" s="50" t="s">
        <v>57</v>
      </c>
      <c r="AQ212" s="51" t="s">
        <v>60</v>
      </c>
      <c r="AR212" t="s">
        <v>46</v>
      </c>
      <c r="AS212" t="s">
        <v>47</v>
      </c>
      <c r="AT212" s="60" t="s">
        <v>77</v>
      </c>
    </row>
    <row r="213" spans="1:46" ht="15.75" hidden="1" outlineLevel="2" thickBot="1" x14ac:dyDescent="0.3">
      <c r="A213" s="91" t="str">
        <f>A171</f>
        <v>LA OPINIÓN DE MALAGA</v>
      </c>
      <c r="B213" s="102">
        <f t="shared" ref="B213:T213" si="623">B171</f>
        <v>11100</v>
      </c>
      <c r="C213" s="103">
        <f t="shared" si="623"/>
        <v>1748</v>
      </c>
      <c r="D213" s="21">
        <f t="shared" si="623"/>
        <v>54</v>
      </c>
      <c r="E213" s="21">
        <f t="shared" si="623"/>
        <v>45</v>
      </c>
      <c r="F213" s="1">
        <f t="shared" si="623"/>
        <v>1242</v>
      </c>
      <c r="G213" s="1">
        <f t="shared" si="623"/>
        <v>1035</v>
      </c>
      <c r="H213" s="1">
        <f t="shared" si="623"/>
        <v>1987</v>
      </c>
      <c r="I213" s="1">
        <f t="shared" si="623"/>
        <v>1656</v>
      </c>
      <c r="J213" s="1">
        <f t="shared" si="623"/>
        <v>2430</v>
      </c>
      <c r="K213" s="1">
        <f t="shared" si="623"/>
        <v>2025</v>
      </c>
      <c r="L213" s="20">
        <f t="shared" si="623"/>
        <v>0</v>
      </c>
      <c r="M213" s="68">
        <f t="shared" si="623"/>
        <v>81</v>
      </c>
      <c r="N213" s="68">
        <f t="shared" si="623"/>
        <v>68</v>
      </c>
      <c r="O213" s="69">
        <f t="shared" si="623"/>
        <v>1863</v>
      </c>
      <c r="P213" s="69">
        <f t="shared" si="623"/>
        <v>1553</v>
      </c>
      <c r="Q213" s="69">
        <f t="shared" si="623"/>
        <v>2981</v>
      </c>
      <c r="R213" s="69">
        <f t="shared" si="623"/>
        <v>2484</v>
      </c>
      <c r="S213" s="69">
        <f t="shared" si="623"/>
        <v>3645</v>
      </c>
      <c r="T213" s="69">
        <f t="shared" si="623"/>
        <v>3038</v>
      </c>
      <c r="U213" s="46">
        <f t="shared" ref="U213:U230" si="624">T213/K213-1</f>
        <v>0.50024691358024698</v>
      </c>
      <c r="V213" s="45">
        <f t="shared" ref="V213:V230" si="625">J213/K213-1</f>
        <v>0.19999999999999996</v>
      </c>
      <c r="W213" s="24">
        <f t="shared" ref="W213:W230" si="626">B213/C213</f>
        <v>6.3501144164759724</v>
      </c>
      <c r="Y213">
        <f>Y171</f>
        <v>5</v>
      </c>
      <c r="Z213">
        <f>Z171</f>
        <v>10</v>
      </c>
      <c r="AA213" s="27">
        <f t="shared" ref="AA213:AA230" si="627">Z213*Y213</f>
        <v>50</v>
      </c>
      <c r="AF213" s="64" t="str">
        <f t="shared" si="622"/>
        <v>LA OPINIÓN DE MALAGA</v>
      </c>
      <c r="AG213" s="62">
        <f t="shared" ref="AG213:AG230" si="628">ROUND((D213+E213)/$AF$2,0)</f>
        <v>52</v>
      </c>
      <c r="AH213" s="63">
        <f t="shared" ref="AH213:AH230" si="629">ROUND((M213+N213)/$AF$2,0)</f>
        <v>79</v>
      </c>
      <c r="AI213" s="73">
        <f t="shared" ref="AI213:AI230" si="630">ROUND((F213+G213)/$AF$2,0)</f>
        <v>1205</v>
      </c>
      <c r="AJ213" s="74">
        <f t="shared" ref="AJ213:AJ230" si="631">ROUND((O213+P213)/$AF$2,0)</f>
        <v>1807</v>
      </c>
      <c r="AK213" s="73">
        <f t="shared" ref="AK213:AK230" si="632">ROUND((H213+I213)/$AF$2,0)</f>
        <v>1928</v>
      </c>
      <c r="AL213" s="74">
        <f t="shared" ref="AL213:AL230" si="633">ROUND((Q213+R213)/$AF$2,0)</f>
        <v>2892</v>
      </c>
      <c r="AM213" s="73">
        <f t="shared" ref="AM213:AM230" si="634">ROUND((J213+K213)/$AF$2,0)</f>
        <v>2357</v>
      </c>
      <c r="AN213" s="74">
        <f t="shared" ref="AN213:AN230" si="635">ROUND((S213+T213)/$AF$2,0)</f>
        <v>3536</v>
      </c>
      <c r="AO213" s="57">
        <f>Y213</f>
        <v>5</v>
      </c>
      <c r="AP213" s="57">
        <f t="shared" ref="AP213:AP230" si="636">Z213</f>
        <v>10</v>
      </c>
      <c r="AQ213" s="57">
        <f t="shared" ref="AQ213:AQ230" si="637">AA213</f>
        <v>50</v>
      </c>
      <c r="AR213" s="24">
        <f t="shared" ref="AR213:AR230" si="638">W213</f>
        <v>6.3501144164759724</v>
      </c>
      <c r="AS213" s="14">
        <f t="shared" ref="AS213:AS230" si="639">U213</f>
        <v>0.50024691358024698</v>
      </c>
      <c r="AT213" s="75">
        <f t="shared" ref="AT213:AT230" si="640">AM213/B213*1000</f>
        <v>212.34234234234233</v>
      </c>
    </row>
    <row r="214" spans="1:46" ht="15.75" hidden="1" outlineLevel="2" thickBot="1" x14ac:dyDescent="0.3">
      <c r="A214" s="42" t="str">
        <f t="shared" ref="A214:T214" si="641">A172</f>
        <v>LA NUEVA ESPAÑA</v>
      </c>
      <c r="B214" s="104">
        <f t="shared" si="641"/>
        <v>288000</v>
      </c>
      <c r="C214" s="105">
        <f t="shared" si="641"/>
        <v>36404</v>
      </c>
      <c r="D214" s="21">
        <f t="shared" si="641"/>
        <v>92</v>
      </c>
      <c r="E214" s="21">
        <f t="shared" si="641"/>
        <v>77</v>
      </c>
      <c r="F214" s="1">
        <f t="shared" si="641"/>
        <v>2125</v>
      </c>
      <c r="G214" s="1">
        <f t="shared" si="641"/>
        <v>1771</v>
      </c>
      <c r="H214" s="1">
        <f t="shared" si="641"/>
        <v>3401</v>
      </c>
      <c r="I214" s="1">
        <f t="shared" si="641"/>
        <v>2834</v>
      </c>
      <c r="J214" s="1">
        <f t="shared" si="641"/>
        <v>4158</v>
      </c>
      <c r="K214" s="1">
        <f t="shared" si="641"/>
        <v>3465</v>
      </c>
      <c r="L214" s="20">
        <f t="shared" si="641"/>
        <v>0</v>
      </c>
      <c r="M214" s="68">
        <f t="shared" si="641"/>
        <v>138</v>
      </c>
      <c r="N214" s="68">
        <f t="shared" si="641"/>
        <v>116</v>
      </c>
      <c r="O214" s="69">
        <f t="shared" si="641"/>
        <v>3188</v>
      </c>
      <c r="P214" s="69">
        <f t="shared" si="641"/>
        <v>2657</v>
      </c>
      <c r="Q214" s="69">
        <f t="shared" si="641"/>
        <v>5102</v>
      </c>
      <c r="R214" s="69">
        <f t="shared" si="641"/>
        <v>4251</v>
      </c>
      <c r="S214" s="69">
        <f t="shared" si="641"/>
        <v>6237</v>
      </c>
      <c r="T214" s="69">
        <f t="shared" si="641"/>
        <v>5198</v>
      </c>
      <c r="U214" s="46">
        <f t="shared" si="624"/>
        <v>0.50014430014430022</v>
      </c>
      <c r="V214" s="45">
        <f t="shared" si="625"/>
        <v>0.19999999999999996</v>
      </c>
      <c r="W214" s="24">
        <f t="shared" si="626"/>
        <v>7.9112185474123722</v>
      </c>
      <c r="Y214">
        <f t="shared" ref="Y214:Z214" si="642">Y172</f>
        <v>5</v>
      </c>
      <c r="Z214">
        <f t="shared" si="642"/>
        <v>10</v>
      </c>
      <c r="AA214" s="27">
        <f t="shared" si="627"/>
        <v>50</v>
      </c>
      <c r="AF214" s="64" t="str">
        <f t="shared" si="622"/>
        <v>LA NUEVA ESPAÑA</v>
      </c>
      <c r="AG214" s="62">
        <f t="shared" si="628"/>
        <v>89</v>
      </c>
      <c r="AH214" s="63">
        <f t="shared" si="629"/>
        <v>134</v>
      </c>
      <c r="AI214" s="73">
        <f t="shared" si="630"/>
        <v>2061</v>
      </c>
      <c r="AJ214" s="74">
        <f t="shared" si="631"/>
        <v>3093</v>
      </c>
      <c r="AK214" s="73">
        <f t="shared" si="632"/>
        <v>3299</v>
      </c>
      <c r="AL214" s="74">
        <f t="shared" si="633"/>
        <v>4949</v>
      </c>
      <c r="AM214" s="73">
        <f t="shared" si="634"/>
        <v>4033</v>
      </c>
      <c r="AN214" s="74">
        <f t="shared" si="635"/>
        <v>6050</v>
      </c>
      <c r="AO214" s="57">
        <f t="shared" ref="AO214:AO230" si="643">Y214</f>
        <v>5</v>
      </c>
      <c r="AP214" s="57">
        <f t="shared" si="636"/>
        <v>10</v>
      </c>
      <c r="AQ214" s="57">
        <f t="shared" si="637"/>
        <v>50</v>
      </c>
      <c r="AR214" s="24">
        <f t="shared" si="638"/>
        <v>7.9112185474123722</v>
      </c>
      <c r="AS214" s="14">
        <f t="shared" si="639"/>
        <v>0.50014430014430022</v>
      </c>
      <c r="AT214" s="75">
        <f t="shared" si="640"/>
        <v>14.003472222222223</v>
      </c>
    </row>
    <row r="215" spans="1:46" hidden="1" outlineLevel="2" x14ac:dyDescent="0.25">
      <c r="A215" s="167" t="str">
        <f t="shared" ref="A215:T215" si="644">A173</f>
        <v>DIARIO DE MALLORCA</v>
      </c>
      <c r="B215" s="104">
        <f t="shared" si="644"/>
        <v>95600</v>
      </c>
      <c r="C215" s="105">
        <f t="shared" si="644"/>
        <v>10383</v>
      </c>
      <c r="D215" s="21">
        <f t="shared" si="644"/>
        <v>65</v>
      </c>
      <c r="E215" s="21">
        <f t="shared" si="644"/>
        <v>54</v>
      </c>
      <c r="F215" s="1">
        <f t="shared" si="644"/>
        <v>1600</v>
      </c>
      <c r="G215" s="1">
        <f t="shared" si="644"/>
        <v>1340</v>
      </c>
      <c r="H215" s="1">
        <f t="shared" si="644"/>
        <v>2370</v>
      </c>
      <c r="I215" s="1">
        <f t="shared" si="644"/>
        <v>1970</v>
      </c>
      <c r="J215" s="1">
        <f t="shared" si="644"/>
        <v>3100</v>
      </c>
      <c r="K215" s="1">
        <f t="shared" si="644"/>
        <v>2580</v>
      </c>
      <c r="L215" s="20">
        <f t="shared" si="644"/>
        <v>0</v>
      </c>
      <c r="M215" s="26">
        <f t="shared" si="644"/>
        <v>97</v>
      </c>
      <c r="N215" s="26">
        <f t="shared" si="644"/>
        <v>80</v>
      </c>
      <c r="O215" s="65">
        <f t="shared" si="644"/>
        <v>2400</v>
      </c>
      <c r="P215" s="65">
        <f t="shared" si="644"/>
        <v>2010</v>
      </c>
      <c r="Q215" s="65">
        <f t="shared" si="644"/>
        <v>3560</v>
      </c>
      <c r="R215" s="65">
        <f t="shared" si="644"/>
        <v>2960</v>
      </c>
      <c r="S215" s="65">
        <f t="shared" si="644"/>
        <v>4640</v>
      </c>
      <c r="T215" s="65">
        <f t="shared" si="644"/>
        <v>3870</v>
      </c>
      <c r="U215" s="46">
        <f t="shared" si="624"/>
        <v>0.5</v>
      </c>
      <c r="V215" s="45">
        <f t="shared" si="625"/>
        <v>0.20155038759689914</v>
      </c>
      <c r="W215" s="24">
        <f t="shared" si="626"/>
        <v>9.2073581816430696</v>
      </c>
      <c r="Y215">
        <f t="shared" ref="Y215:Z215" si="645">Y173</f>
        <v>5</v>
      </c>
      <c r="Z215">
        <f t="shared" si="645"/>
        <v>10</v>
      </c>
      <c r="AA215" s="27">
        <f t="shared" si="627"/>
        <v>50</v>
      </c>
      <c r="AF215" s="64" t="str">
        <f t="shared" si="622"/>
        <v>DIARIO DE MALLORCA</v>
      </c>
      <c r="AG215" s="62">
        <f t="shared" si="628"/>
        <v>63</v>
      </c>
      <c r="AH215" s="63">
        <f t="shared" si="629"/>
        <v>94</v>
      </c>
      <c r="AI215" s="73">
        <f t="shared" si="630"/>
        <v>1556</v>
      </c>
      <c r="AJ215" s="74">
        <f t="shared" si="631"/>
        <v>2333</v>
      </c>
      <c r="AK215" s="73">
        <f t="shared" si="632"/>
        <v>2296</v>
      </c>
      <c r="AL215" s="74">
        <f t="shared" si="633"/>
        <v>3450</v>
      </c>
      <c r="AM215" s="73">
        <f t="shared" si="634"/>
        <v>3005</v>
      </c>
      <c r="AN215" s="74">
        <f t="shared" si="635"/>
        <v>4503</v>
      </c>
      <c r="AO215" s="57">
        <f t="shared" si="643"/>
        <v>5</v>
      </c>
      <c r="AP215" s="57">
        <f t="shared" si="636"/>
        <v>10</v>
      </c>
      <c r="AQ215" s="57">
        <f t="shared" si="637"/>
        <v>50</v>
      </c>
      <c r="AR215" s="24">
        <f t="shared" si="638"/>
        <v>9.2073581816430696</v>
      </c>
      <c r="AS215" s="14">
        <f t="shared" si="639"/>
        <v>0.5</v>
      </c>
      <c r="AT215" s="75">
        <f t="shared" si="640"/>
        <v>31.43305439330544</v>
      </c>
    </row>
    <row r="216" spans="1:46" ht="15.75" hidden="1" outlineLevel="2" thickBot="1" x14ac:dyDescent="0.3">
      <c r="A216" s="168" t="str">
        <f t="shared" ref="A216:C216" si="646">A174</f>
        <v>DIARIO DE IBIZA</v>
      </c>
      <c r="B216" s="104">
        <f t="shared" si="646"/>
        <v>32100</v>
      </c>
      <c r="C216" s="105">
        <f t="shared" si="646"/>
        <v>3270</v>
      </c>
      <c r="D216" s="21">
        <v>54</v>
      </c>
      <c r="E216" s="21">
        <v>45</v>
      </c>
      <c r="F216" s="1">
        <v>1236</v>
      </c>
      <c r="G216" s="1">
        <v>1030</v>
      </c>
      <c r="H216" s="1">
        <v>1978</v>
      </c>
      <c r="I216" s="1">
        <v>1648</v>
      </c>
      <c r="J216" s="1">
        <v>2418</v>
      </c>
      <c r="K216" s="1">
        <v>2015</v>
      </c>
      <c r="L216" s="20"/>
      <c r="M216" s="26">
        <v>81</v>
      </c>
      <c r="N216" s="26">
        <v>68</v>
      </c>
      <c r="O216" s="65">
        <v>1854</v>
      </c>
      <c r="P216" s="65">
        <v>1545</v>
      </c>
      <c r="Q216" s="65">
        <v>2967</v>
      </c>
      <c r="R216" s="65">
        <v>2472</v>
      </c>
      <c r="S216" s="65">
        <v>3627</v>
      </c>
      <c r="T216" s="65">
        <v>3023</v>
      </c>
      <c r="U216" s="46">
        <f t="shared" si="624"/>
        <v>0.50024813895781639</v>
      </c>
      <c r="V216" s="45">
        <f t="shared" si="625"/>
        <v>0.19999999999999996</v>
      </c>
      <c r="W216" s="24">
        <f t="shared" si="626"/>
        <v>9.8165137614678901</v>
      </c>
      <c r="Y216">
        <f t="shared" ref="Y216:Z216" si="647">Y174</f>
        <v>5</v>
      </c>
      <c r="Z216">
        <f t="shared" si="647"/>
        <v>10</v>
      </c>
      <c r="AA216" s="27">
        <f t="shared" si="627"/>
        <v>50</v>
      </c>
      <c r="AF216" s="64" t="str">
        <f t="shared" si="622"/>
        <v>DIARIO DE IBIZA</v>
      </c>
      <c r="AG216" s="62">
        <f t="shared" si="628"/>
        <v>52</v>
      </c>
      <c r="AH216" s="63">
        <f t="shared" si="629"/>
        <v>79</v>
      </c>
      <c r="AI216" s="73">
        <f t="shared" si="630"/>
        <v>1199</v>
      </c>
      <c r="AJ216" s="74">
        <f t="shared" si="631"/>
        <v>1798</v>
      </c>
      <c r="AK216" s="73">
        <f t="shared" si="632"/>
        <v>1919</v>
      </c>
      <c r="AL216" s="74">
        <f t="shared" si="633"/>
        <v>2878</v>
      </c>
      <c r="AM216" s="73">
        <f t="shared" si="634"/>
        <v>2346</v>
      </c>
      <c r="AN216" s="74">
        <f t="shared" si="635"/>
        <v>3519</v>
      </c>
      <c r="AO216" s="57">
        <f t="shared" si="643"/>
        <v>5</v>
      </c>
      <c r="AP216" s="57">
        <f t="shared" si="636"/>
        <v>10</v>
      </c>
      <c r="AQ216" s="57">
        <f t="shared" si="637"/>
        <v>50</v>
      </c>
      <c r="AR216" s="24">
        <f t="shared" si="638"/>
        <v>9.8165137614678901</v>
      </c>
      <c r="AS216" s="14">
        <f t="shared" si="639"/>
        <v>0.50024813895781639</v>
      </c>
      <c r="AT216" s="75">
        <f t="shared" si="640"/>
        <v>73.084112149532714</v>
      </c>
    </row>
    <row r="217" spans="1:46" hidden="1" outlineLevel="2" x14ac:dyDescent="0.25">
      <c r="A217" s="29" t="str">
        <f t="shared" ref="A217:T217" si="648">A175</f>
        <v>EL DÍA DE TENERIFE</v>
      </c>
      <c r="B217" s="104">
        <f t="shared" si="648"/>
        <v>130400</v>
      </c>
      <c r="C217" s="105">
        <f t="shared" si="648"/>
        <v>8148</v>
      </c>
      <c r="D217" s="70">
        <f t="shared" si="648"/>
        <v>65</v>
      </c>
      <c r="E217" s="21">
        <f t="shared" si="648"/>
        <v>55</v>
      </c>
      <c r="F217" s="71">
        <f t="shared" si="648"/>
        <v>1300</v>
      </c>
      <c r="G217" s="1">
        <f t="shared" si="648"/>
        <v>1100</v>
      </c>
      <c r="H217" s="71">
        <f t="shared" si="648"/>
        <v>1820</v>
      </c>
      <c r="I217" s="71">
        <f t="shared" si="648"/>
        <v>1540</v>
      </c>
      <c r="J217" s="71">
        <f t="shared" si="648"/>
        <v>2600</v>
      </c>
      <c r="K217" s="1">
        <f t="shared" si="648"/>
        <v>2200</v>
      </c>
      <c r="L217" s="20">
        <f t="shared" si="648"/>
        <v>0</v>
      </c>
      <c r="M217" s="68">
        <f t="shared" si="648"/>
        <v>97.5</v>
      </c>
      <c r="N217" s="68">
        <f t="shared" si="648"/>
        <v>82.5</v>
      </c>
      <c r="O217" s="69">
        <f t="shared" si="648"/>
        <v>1950</v>
      </c>
      <c r="P217" s="69">
        <f t="shared" si="648"/>
        <v>1650</v>
      </c>
      <c r="Q217" s="69">
        <f t="shared" si="648"/>
        <v>2730</v>
      </c>
      <c r="R217" s="69">
        <f t="shared" si="648"/>
        <v>2310</v>
      </c>
      <c r="S217" s="69">
        <f t="shared" si="648"/>
        <v>3900</v>
      </c>
      <c r="T217" s="69">
        <f t="shared" si="648"/>
        <v>3300</v>
      </c>
      <c r="U217" s="46">
        <f t="shared" si="624"/>
        <v>0.5</v>
      </c>
      <c r="V217" s="45">
        <f t="shared" si="625"/>
        <v>0.18181818181818188</v>
      </c>
      <c r="W217" s="24">
        <f t="shared" si="626"/>
        <v>16.00392734413353</v>
      </c>
      <c r="Y217">
        <f t="shared" ref="Y217:Z217" si="649">Y175</f>
        <v>5</v>
      </c>
      <c r="Z217">
        <f t="shared" si="649"/>
        <v>8</v>
      </c>
      <c r="AA217" s="27">
        <f t="shared" si="627"/>
        <v>40</v>
      </c>
      <c r="AF217" s="64" t="str">
        <f t="shared" si="622"/>
        <v>EL DÍA DE TENERIFE</v>
      </c>
      <c r="AG217" s="62">
        <f t="shared" si="628"/>
        <v>63</v>
      </c>
      <c r="AH217" s="63">
        <f t="shared" si="629"/>
        <v>95</v>
      </c>
      <c r="AI217" s="73">
        <f t="shared" si="630"/>
        <v>1270</v>
      </c>
      <c r="AJ217" s="74">
        <f t="shared" si="631"/>
        <v>1905</v>
      </c>
      <c r="AK217" s="73">
        <f t="shared" si="632"/>
        <v>1778</v>
      </c>
      <c r="AL217" s="74">
        <f t="shared" si="633"/>
        <v>2667</v>
      </c>
      <c r="AM217" s="73">
        <f t="shared" si="634"/>
        <v>2540</v>
      </c>
      <c r="AN217" s="74">
        <f t="shared" si="635"/>
        <v>3810</v>
      </c>
      <c r="AO217" s="57">
        <f t="shared" si="643"/>
        <v>5</v>
      </c>
      <c r="AP217" s="57">
        <f t="shared" si="636"/>
        <v>8</v>
      </c>
      <c r="AQ217" s="57">
        <f t="shared" si="637"/>
        <v>40</v>
      </c>
      <c r="AR217" s="24">
        <f t="shared" si="638"/>
        <v>16.00392734413353</v>
      </c>
      <c r="AS217" s="14">
        <f t="shared" si="639"/>
        <v>0.5</v>
      </c>
      <c r="AT217" s="75">
        <f t="shared" si="640"/>
        <v>19.478527607361961</v>
      </c>
    </row>
    <row r="218" spans="1:46" hidden="1" outlineLevel="2" x14ac:dyDescent="0.25">
      <c r="A218" s="30" t="str">
        <f t="shared" ref="A218:T218" si="650">A176</f>
        <v>LA PROVINCIA</v>
      </c>
      <c r="B218" s="104">
        <f t="shared" si="650"/>
        <v>103500</v>
      </c>
      <c r="C218" s="105">
        <f t="shared" si="650"/>
        <v>12466</v>
      </c>
      <c r="D218" s="21">
        <f t="shared" si="650"/>
        <v>76</v>
      </c>
      <c r="E218" s="21">
        <f t="shared" si="650"/>
        <v>63</v>
      </c>
      <c r="F218" s="1">
        <f t="shared" si="650"/>
        <v>1752</v>
      </c>
      <c r="G218" s="1">
        <f t="shared" si="650"/>
        <v>1460</v>
      </c>
      <c r="H218" s="1">
        <f t="shared" si="650"/>
        <v>2804</v>
      </c>
      <c r="I218" s="1">
        <f t="shared" si="650"/>
        <v>2337</v>
      </c>
      <c r="J218" s="1">
        <f t="shared" si="650"/>
        <v>3428</v>
      </c>
      <c r="K218" s="1">
        <f t="shared" si="650"/>
        <v>2857</v>
      </c>
      <c r="L218" s="20">
        <f t="shared" si="650"/>
        <v>0</v>
      </c>
      <c r="M218" s="68">
        <f t="shared" si="650"/>
        <v>114</v>
      </c>
      <c r="N218" s="68">
        <f t="shared" si="650"/>
        <v>95</v>
      </c>
      <c r="O218" s="69">
        <f t="shared" si="650"/>
        <v>2628</v>
      </c>
      <c r="P218" s="69">
        <f t="shared" si="650"/>
        <v>2190</v>
      </c>
      <c r="Q218" s="69">
        <f t="shared" si="650"/>
        <v>4206</v>
      </c>
      <c r="R218" s="69">
        <f t="shared" si="650"/>
        <v>3506</v>
      </c>
      <c r="S218" s="69">
        <f t="shared" si="650"/>
        <v>5142</v>
      </c>
      <c r="T218" s="69">
        <f t="shared" si="650"/>
        <v>4286</v>
      </c>
      <c r="U218" s="46">
        <f t="shared" si="624"/>
        <v>0.50017500875043752</v>
      </c>
      <c r="V218" s="45">
        <f t="shared" si="625"/>
        <v>0.19985999299965007</v>
      </c>
      <c r="W218" s="24">
        <f t="shared" si="626"/>
        <v>8.3025830258302591</v>
      </c>
      <c r="Y218">
        <f t="shared" ref="Y218:Z218" si="651">Y176</f>
        <v>5</v>
      </c>
      <c r="Z218">
        <f t="shared" si="651"/>
        <v>10</v>
      </c>
      <c r="AA218" s="27">
        <f t="shared" si="627"/>
        <v>50</v>
      </c>
      <c r="AF218" s="64" t="str">
        <f t="shared" si="622"/>
        <v>LA PROVINCIA</v>
      </c>
      <c r="AG218" s="62">
        <f t="shared" si="628"/>
        <v>74</v>
      </c>
      <c r="AH218" s="63">
        <f t="shared" si="629"/>
        <v>111</v>
      </c>
      <c r="AI218" s="73">
        <f t="shared" si="630"/>
        <v>1699</v>
      </c>
      <c r="AJ218" s="74">
        <f t="shared" si="631"/>
        <v>2549</v>
      </c>
      <c r="AK218" s="73">
        <f t="shared" si="632"/>
        <v>2720</v>
      </c>
      <c r="AL218" s="74">
        <f t="shared" si="633"/>
        <v>4080</v>
      </c>
      <c r="AM218" s="73">
        <f t="shared" si="634"/>
        <v>3325</v>
      </c>
      <c r="AN218" s="74">
        <f t="shared" si="635"/>
        <v>4988</v>
      </c>
      <c r="AO218" s="57">
        <f t="shared" si="643"/>
        <v>5</v>
      </c>
      <c r="AP218" s="57">
        <f t="shared" si="636"/>
        <v>10</v>
      </c>
      <c r="AQ218" s="57">
        <f t="shared" si="637"/>
        <v>50</v>
      </c>
      <c r="AR218" s="24">
        <f t="shared" si="638"/>
        <v>8.3025830258302591</v>
      </c>
      <c r="AS218" s="14">
        <f t="shared" si="639"/>
        <v>0.50017500875043752</v>
      </c>
      <c r="AT218" s="75">
        <f t="shared" si="640"/>
        <v>32.125603864734302</v>
      </c>
    </row>
    <row r="219" spans="1:46" hidden="1" outlineLevel="2" x14ac:dyDescent="0.25">
      <c r="A219" s="168" t="str">
        <f t="shared" ref="A219:T219" si="652">A177</f>
        <v>LA OPINIÓN DE TENERIFE</v>
      </c>
      <c r="B219" s="104">
        <f t="shared" si="652"/>
        <v>0</v>
      </c>
      <c r="C219" s="105">
        <f t="shared" si="652"/>
        <v>0</v>
      </c>
      <c r="D219" s="21">
        <f t="shared" si="652"/>
        <v>0</v>
      </c>
      <c r="E219" s="21">
        <f t="shared" si="652"/>
        <v>0</v>
      </c>
      <c r="F219" s="1">
        <f t="shared" si="652"/>
        <v>0</v>
      </c>
      <c r="G219" s="1">
        <f t="shared" si="652"/>
        <v>0</v>
      </c>
      <c r="H219" s="1">
        <f t="shared" si="652"/>
        <v>0</v>
      </c>
      <c r="I219" s="1">
        <f t="shared" si="652"/>
        <v>0</v>
      </c>
      <c r="J219" s="1">
        <f t="shared" si="652"/>
        <v>0</v>
      </c>
      <c r="K219" s="1">
        <f t="shared" si="652"/>
        <v>0</v>
      </c>
      <c r="L219" s="20">
        <f t="shared" si="652"/>
        <v>0</v>
      </c>
      <c r="M219" s="68">
        <f t="shared" si="652"/>
        <v>0</v>
      </c>
      <c r="N219" s="68">
        <f t="shared" si="652"/>
        <v>0</v>
      </c>
      <c r="O219" s="69">
        <f t="shared" si="652"/>
        <v>0</v>
      </c>
      <c r="P219" s="69">
        <f t="shared" si="652"/>
        <v>0</v>
      </c>
      <c r="Q219" s="69">
        <f t="shared" si="652"/>
        <v>0</v>
      </c>
      <c r="R219" s="69">
        <f t="shared" si="652"/>
        <v>0</v>
      </c>
      <c r="S219" s="69">
        <f t="shared" si="652"/>
        <v>0</v>
      </c>
      <c r="T219" s="69">
        <f t="shared" si="652"/>
        <v>0</v>
      </c>
      <c r="U219" s="46" t="e">
        <f t="shared" si="624"/>
        <v>#DIV/0!</v>
      </c>
      <c r="V219" s="45" t="e">
        <f t="shared" si="625"/>
        <v>#DIV/0!</v>
      </c>
      <c r="W219" s="24" t="e">
        <f t="shared" si="626"/>
        <v>#DIV/0!</v>
      </c>
      <c r="Y219">
        <f t="shared" ref="Y219:Z219" si="653">Y177</f>
        <v>5</v>
      </c>
      <c r="Z219">
        <f t="shared" si="653"/>
        <v>10</v>
      </c>
      <c r="AA219" s="27">
        <f t="shared" si="627"/>
        <v>50</v>
      </c>
      <c r="AF219" s="64" t="str">
        <f t="shared" si="622"/>
        <v>LA OPINIÓN DE TENERIFE</v>
      </c>
      <c r="AG219" s="62">
        <f t="shared" si="628"/>
        <v>0</v>
      </c>
      <c r="AH219" s="63">
        <f t="shared" si="629"/>
        <v>0</v>
      </c>
      <c r="AI219" s="73">
        <f t="shared" si="630"/>
        <v>0</v>
      </c>
      <c r="AJ219" s="74">
        <f t="shared" si="631"/>
        <v>0</v>
      </c>
      <c r="AK219" s="73">
        <f t="shared" si="632"/>
        <v>0</v>
      </c>
      <c r="AL219" s="74">
        <f t="shared" si="633"/>
        <v>0</v>
      </c>
      <c r="AM219" s="73">
        <f t="shared" si="634"/>
        <v>0</v>
      </c>
      <c r="AN219" s="74">
        <f t="shared" si="635"/>
        <v>0</v>
      </c>
      <c r="AO219" s="57">
        <f t="shared" si="643"/>
        <v>5</v>
      </c>
      <c r="AP219" s="57">
        <f t="shared" si="636"/>
        <v>10</v>
      </c>
      <c r="AQ219" s="57">
        <f t="shared" si="637"/>
        <v>50</v>
      </c>
      <c r="AR219" s="24" t="e">
        <f t="shared" si="638"/>
        <v>#DIV/0!</v>
      </c>
      <c r="AS219" s="14" t="e">
        <f t="shared" si="639"/>
        <v>#DIV/0!</v>
      </c>
      <c r="AT219" s="75" t="e">
        <f t="shared" si="640"/>
        <v>#DIV/0!</v>
      </c>
    </row>
    <row r="220" spans="1:46" ht="15.75" hidden="1" outlineLevel="2" thickBot="1" x14ac:dyDescent="0.3">
      <c r="A220" s="30" t="str">
        <f t="shared" ref="A220:T220" si="654">A178</f>
        <v>LA GACETA REGIONAL SALAMANCA</v>
      </c>
      <c r="B220" s="104">
        <f t="shared" si="654"/>
        <v>69700</v>
      </c>
      <c r="C220" s="105">
        <f t="shared" si="654"/>
        <v>9491</v>
      </c>
      <c r="D220" s="21">
        <f t="shared" si="654"/>
        <v>96</v>
      </c>
      <c r="E220" s="21">
        <f t="shared" si="654"/>
        <v>77</v>
      </c>
      <c r="F220" s="1">
        <f t="shared" si="654"/>
        <v>1920</v>
      </c>
      <c r="G220" s="1">
        <f t="shared" si="654"/>
        <v>1540</v>
      </c>
      <c r="H220" s="1">
        <f t="shared" si="654"/>
        <v>2304</v>
      </c>
      <c r="I220" s="1">
        <f t="shared" si="654"/>
        <v>1848</v>
      </c>
      <c r="J220" s="1">
        <f t="shared" si="654"/>
        <v>3025</v>
      </c>
      <c r="K220" s="1">
        <f t="shared" si="654"/>
        <v>2420</v>
      </c>
      <c r="L220" s="76">
        <f t="shared" si="654"/>
        <v>0</v>
      </c>
      <c r="M220" s="26">
        <f t="shared" si="654"/>
        <v>144</v>
      </c>
      <c r="N220" s="26">
        <f t="shared" si="654"/>
        <v>115</v>
      </c>
      <c r="O220" s="69">
        <f t="shared" si="654"/>
        <v>2880</v>
      </c>
      <c r="P220" s="69">
        <f t="shared" si="654"/>
        <v>2300</v>
      </c>
      <c r="Q220" s="69">
        <f t="shared" si="654"/>
        <v>3456</v>
      </c>
      <c r="R220" s="69">
        <f t="shared" si="654"/>
        <v>2760</v>
      </c>
      <c r="S220" s="65">
        <f t="shared" si="654"/>
        <v>4537</v>
      </c>
      <c r="T220" s="65">
        <f t="shared" si="654"/>
        <v>3630</v>
      </c>
      <c r="U220" s="46">
        <f t="shared" si="624"/>
        <v>0.5</v>
      </c>
      <c r="V220" s="45">
        <f t="shared" si="625"/>
        <v>0.25</v>
      </c>
      <c r="W220" s="24">
        <f t="shared" si="626"/>
        <v>7.3437993888947428</v>
      </c>
      <c r="Y220">
        <f t="shared" ref="Y220:Z220" si="655">Y178</f>
        <v>5</v>
      </c>
      <c r="Z220">
        <f t="shared" si="655"/>
        <v>8</v>
      </c>
      <c r="AA220" s="27">
        <f t="shared" si="627"/>
        <v>40</v>
      </c>
      <c r="AF220" s="64" t="str">
        <f t="shared" si="622"/>
        <v>LA GACETA REGIONAL SALAMANCA</v>
      </c>
      <c r="AG220" s="62">
        <f t="shared" si="628"/>
        <v>92</v>
      </c>
      <c r="AH220" s="63">
        <f t="shared" si="629"/>
        <v>137</v>
      </c>
      <c r="AI220" s="73">
        <f t="shared" si="630"/>
        <v>1831</v>
      </c>
      <c r="AJ220" s="74">
        <f t="shared" si="631"/>
        <v>2741</v>
      </c>
      <c r="AK220" s="73">
        <f t="shared" si="632"/>
        <v>2197</v>
      </c>
      <c r="AL220" s="74">
        <f t="shared" si="633"/>
        <v>3289</v>
      </c>
      <c r="AM220" s="73">
        <f t="shared" si="634"/>
        <v>2881</v>
      </c>
      <c r="AN220" s="74">
        <f t="shared" si="635"/>
        <v>4321</v>
      </c>
      <c r="AO220" s="57">
        <f t="shared" si="643"/>
        <v>5</v>
      </c>
      <c r="AP220" s="57">
        <f t="shared" si="636"/>
        <v>8</v>
      </c>
      <c r="AQ220" s="57">
        <f t="shared" si="637"/>
        <v>40</v>
      </c>
      <c r="AR220" s="24">
        <f t="shared" si="638"/>
        <v>7.3437993888947428</v>
      </c>
      <c r="AS220" s="14">
        <f t="shared" si="639"/>
        <v>0.5</v>
      </c>
      <c r="AT220" s="75">
        <f t="shared" si="640"/>
        <v>41.334289813486372</v>
      </c>
    </row>
    <row r="221" spans="1:46" ht="15.75" hidden="1" outlineLevel="2" thickBot="1" x14ac:dyDescent="0.3">
      <c r="A221" s="30" t="str">
        <f t="shared" ref="A221:T221" si="656">A179</f>
        <v>LA OPINIÓN EL CORREO DE ZAMORA</v>
      </c>
      <c r="B221" s="104">
        <f t="shared" si="656"/>
        <v>42300</v>
      </c>
      <c r="C221" s="105">
        <f t="shared" si="656"/>
        <v>4078</v>
      </c>
      <c r="D221" s="21">
        <f t="shared" si="656"/>
        <v>36</v>
      </c>
      <c r="E221" s="21">
        <f t="shared" si="656"/>
        <v>30</v>
      </c>
      <c r="F221" s="1">
        <f t="shared" si="656"/>
        <v>838</v>
      </c>
      <c r="G221" s="1">
        <f t="shared" si="656"/>
        <v>698</v>
      </c>
      <c r="H221" s="1">
        <f t="shared" si="656"/>
        <v>1340</v>
      </c>
      <c r="I221" s="1">
        <f t="shared" si="656"/>
        <v>1117</v>
      </c>
      <c r="J221" s="1">
        <f t="shared" si="656"/>
        <v>1639</v>
      </c>
      <c r="K221" s="1">
        <f t="shared" si="656"/>
        <v>1366</v>
      </c>
      <c r="L221" s="20">
        <f t="shared" si="656"/>
        <v>0</v>
      </c>
      <c r="M221" s="68">
        <f t="shared" si="656"/>
        <v>54</v>
      </c>
      <c r="N221" s="68">
        <f t="shared" si="656"/>
        <v>46</v>
      </c>
      <c r="O221" s="69">
        <f t="shared" si="656"/>
        <v>1257</v>
      </c>
      <c r="P221" s="69">
        <f t="shared" si="656"/>
        <v>1047</v>
      </c>
      <c r="Q221" s="69">
        <f t="shared" si="656"/>
        <v>2010</v>
      </c>
      <c r="R221" s="69">
        <f t="shared" si="656"/>
        <v>1676</v>
      </c>
      <c r="S221" s="69">
        <f t="shared" si="656"/>
        <v>2459</v>
      </c>
      <c r="T221" s="69">
        <f t="shared" si="656"/>
        <v>2049</v>
      </c>
      <c r="U221" s="46">
        <f t="shared" si="624"/>
        <v>0.5</v>
      </c>
      <c r="V221" s="45">
        <f t="shared" si="625"/>
        <v>0.19985358711566614</v>
      </c>
      <c r="W221" s="24">
        <f t="shared" si="626"/>
        <v>10.372731731240805</v>
      </c>
      <c r="Y221">
        <f t="shared" ref="Y221:Z221" si="657">Y179</f>
        <v>5</v>
      </c>
      <c r="Z221">
        <f t="shared" si="657"/>
        <v>10</v>
      </c>
      <c r="AA221" s="27">
        <f t="shared" si="627"/>
        <v>50</v>
      </c>
      <c r="AF221" s="64" t="str">
        <f t="shared" si="622"/>
        <v>LA OPINIÓN EL CORREO DE ZAMORA</v>
      </c>
      <c r="AG221" s="62">
        <f t="shared" si="628"/>
        <v>35</v>
      </c>
      <c r="AH221" s="63">
        <f t="shared" si="629"/>
        <v>53</v>
      </c>
      <c r="AI221" s="73">
        <f t="shared" si="630"/>
        <v>813</v>
      </c>
      <c r="AJ221" s="74">
        <f t="shared" si="631"/>
        <v>1219</v>
      </c>
      <c r="AK221" s="73">
        <f t="shared" si="632"/>
        <v>1300</v>
      </c>
      <c r="AL221" s="74">
        <f t="shared" si="633"/>
        <v>1950</v>
      </c>
      <c r="AM221" s="73">
        <f t="shared" si="634"/>
        <v>1590</v>
      </c>
      <c r="AN221" s="74">
        <f t="shared" si="635"/>
        <v>2385</v>
      </c>
      <c r="AO221" s="57">
        <f t="shared" si="643"/>
        <v>5</v>
      </c>
      <c r="AP221" s="57">
        <f t="shared" si="636"/>
        <v>10</v>
      </c>
      <c r="AQ221" s="57">
        <f t="shared" si="637"/>
        <v>50</v>
      </c>
      <c r="AR221" s="24">
        <f t="shared" si="638"/>
        <v>10.372731731240805</v>
      </c>
      <c r="AS221" s="14">
        <f t="shared" si="639"/>
        <v>0.5</v>
      </c>
      <c r="AT221" s="75">
        <f t="shared" si="640"/>
        <v>37.588652482269502</v>
      </c>
    </row>
    <row r="222" spans="1:46" hidden="1" outlineLevel="2" x14ac:dyDescent="0.25">
      <c r="A222" s="109" t="str">
        <f t="shared" ref="A222:C222" si="658">A180</f>
        <v>SEGRE</v>
      </c>
      <c r="B222" s="104">
        <f t="shared" si="658"/>
        <v>85100</v>
      </c>
      <c r="C222" s="105">
        <f t="shared" si="658"/>
        <v>8427</v>
      </c>
      <c r="D222" s="21">
        <f>D12</f>
        <v>116.62</v>
      </c>
      <c r="E222" s="21">
        <f t="shared" ref="E222:K222" si="659">E12</f>
        <v>106</v>
      </c>
      <c r="F222" s="21">
        <f t="shared" si="659"/>
        <v>2311.38</v>
      </c>
      <c r="G222" s="21">
        <f t="shared" si="659"/>
        <v>2101.25</v>
      </c>
      <c r="H222" s="21">
        <f t="shared" si="659"/>
        <v>3362</v>
      </c>
      <c r="I222" s="21">
        <f t="shared" si="659"/>
        <v>3151.88</v>
      </c>
      <c r="J222" s="21">
        <f t="shared" si="659"/>
        <v>4202.5</v>
      </c>
      <c r="K222" s="21">
        <f t="shared" si="659"/>
        <v>3782.25</v>
      </c>
      <c r="L222" s="20">
        <v>0</v>
      </c>
      <c r="M222" s="26">
        <f>M12</f>
        <v>131.33000000000001</v>
      </c>
      <c r="N222" s="26">
        <f t="shared" ref="N222:T222" si="660">N12</f>
        <v>121.87</v>
      </c>
      <c r="O222" s="26">
        <f t="shared" si="660"/>
        <v>2731.63</v>
      </c>
      <c r="P222" s="26">
        <f t="shared" si="660"/>
        <v>2416.44</v>
      </c>
      <c r="Q222" s="26">
        <f t="shared" si="660"/>
        <v>3782.25</v>
      </c>
      <c r="R222" s="26">
        <f t="shared" si="660"/>
        <v>3572.13</v>
      </c>
      <c r="S222" s="26">
        <f t="shared" si="660"/>
        <v>4622.75</v>
      </c>
      <c r="T222" s="26">
        <f t="shared" si="660"/>
        <v>4202.5</v>
      </c>
      <c r="U222" s="46">
        <f t="shared" si="624"/>
        <v>0.11111111111111116</v>
      </c>
      <c r="V222" s="45">
        <f t="shared" si="625"/>
        <v>0.11111111111111116</v>
      </c>
      <c r="W222" s="24">
        <f t="shared" si="626"/>
        <v>10.098492939361575</v>
      </c>
      <c r="Y222">
        <f t="shared" ref="Y222:Z222" si="661">Y180</f>
        <v>5</v>
      </c>
      <c r="Z222">
        <f t="shared" si="661"/>
        <v>8</v>
      </c>
      <c r="AA222" s="27">
        <f t="shared" si="627"/>
        <v>40</v>
      </c>
      <c r="AF222" s="64" t="str">
        <f t="shared" si="622"/>
        <v>SEGRE</v>
      </c>
      <c r="AG222" s="62">
        <f t="shared" si="628"/>
        <v>118</v>
      </c>
      <c r="AH222" s="63">
        <f t="shared" si="629"/>
        <v>134</v>
      </c>
      <c r="AI222" s="73">
        <f t="shared" si="630"/>
        <v>2335</v>
      </c>
      <c r="AJ222" s="74">
        <f t="shared" si="631"/>
        <v>2724</v>
      </c>
      <c r="AK222" s="73">
        <f t="shared" si="632"/>
        <v>3446</v>
      </c>
      <c r="AL222" s="74">
        <f t="shared" si="633"/>
        <v>3891</v>
      </c>
      <c r="AM222" s="73">
        <f t="shared" si="634"/>
        <v>4225</v>
      </c>
      <c r="AN222" s="74">
        <f t="shared" si="635"/>
        <v>4669</v>
      </c>
      <c r="AO222" s="57">
        <f t="shared" si="643"/>
        <v>5</v>
      </c>
      <c r="AP222" s="57">
        <f t="shared" si="636"/>
        <v>8</v>
      </c>
      <c r="AQ222" s="57">
        <f t="shared" si="637"/>
        <v>40</v>
      </c>
      <c r="AR222" s="24">
        <f t="shared" si="638"/>
        <v>10.098492939361575</v>
      </c>
      <c r="AS222" s="14">
        <f t="shared" si="639"/>
        <v>0.11111111111111116</v>
      </c>
      <c r="AT222" s="75">
        <f t="shared" si="640"/>
        <v>49.647473560517042</v>
      </c>
    </row>
    <row r="223" spans="1:46" hidden="1" outlineLevel="2" x14ac:dyDescent="0.25">
      <c r="A223" s="32" t="str">
        <f t="shared" ref="A223:T223" si="662">A181</f>
        <v>DIARI DE GIRONA</v>
      </c>
      <c r="B223" s="104">
        <f t="shared" si="662"/>
        <v>29000</v>
      </c>
      <c r="C223" s="105">
        <f t="shared" si="662"/>
        <v>4854</v>
      </c>
      <c r="D223" s="21">
        <f t="shared" si="662"/>
        <v>42</v>
      </c>
      <c r="E223" s="21">
        <f t="shared" si="662"/>
        <v>35</v>
      </c>
      <c r="F223" s="1">
        <f t="shared" si="662"/>
        <v>964</v>
      </c>
      <c r="G223" s="1">
        <f t="shared" si="662"/>
        <v>803</v>
      </c>
      <c r="H223" s="1">
        <f t="shared" si="662"/>
        <v>1542</v>
      </c>
      <c r="I223" s="1">
        <f t="shared" si="662"/>
        <v>1285</v>
      </c>
      <c r="J223" s="1">
        <f t="shared" si="662"/>
        <v>1885</v>
      </c>
      <c r="K223" s="1">
        <f t="shared" si="662"/>
        <v>1571</v>
      </c>
      <c r="L223" s="20">
        <f t="shared" si="662"/>
        <v>0</v>
      </c>
      <c r="M223" s="68">
        <f t="shared" si="662"/>
        <v>63</v>
      </c>
      <c r="N223" s="68">
        <f t="shared" si="662"/>
        <v>52</v>
      </c>
      <c r="O223" s="69">
        <f t="shared" si="662"/>
        <v>1446</v>
      </c>
      <c r="P223" s="69">
        <f t="shared" si="662"/>
        <v>1205</v>
      </c>
      <c r="Q223" s="69">
        <f t="shared" si="662"/>
        <v>2313</v>
      </c>
      <c r="R223" s="69">
        <f t="shared" si="662"/>
        <v>1928</v>
      </c>
      <c r="S223" s="69">
        <f t="shared" si="662"/>
        <v>2828</v>
      </c>
      <c r="T223" s="69">
        <f t="shared" si="662"/>
        <v>2357</v>
      </c>
      <c r="U223" s="46">
        <f t="shared" si="624"/>
        <v>0.5003182686187142</v>
      </c>
      <c r="V223" s="45">
        <f t="shared" si="625"/>
        <v>0.19987269255251428</v>
      </c>
      <c r="W223" s="24">
        <f t="shared" si="626"/>
        <v>5.9744540585084467</v>
      </c>
      <c r="Y223">
        <f t="shared" ref="Y223:Z223" si="663">Y181</f>
        <v>5</v>
      </c>
      <c r="Z223">
        <f t="shared" si="663"/>
        <v>10</v>
      </c>
      <c r="AA223" s="27">
        <f t="shared" si="627"/>
        <v>50</v>
      </c>
      <c r="AF223" s="64" t="str">
        <f t="shared" si="622"/>
        <v>DIARI DE GIRONA</v>
      </c>
      <c r="AG223" s="62">
        <f t="shared" si="628"/>
        <v>41</v>
      </c>
      <c r="AH223" s="63">
        <f t="shared" si="629"/>
        <v>61</v>
      </c>
      <c r="AI223" s="73">
        <f t="shared" si="630"/>
        <v>935</v>
      </c>
      <c r="AJ223" s="74">
        <f t="shared" si="631"/>
        <v>1403</v>
      </c>
      <c r="AK223" s="73">
        <f t="shared" si="632"/>
        <v>1496</v>
      </c>
      <c r="AL223" s="74">
        <f t="shared" si="633"/>
        <v>2244</v>
      </c>
      <c r="AM223" s="73">
        <f t="shared" si="634"/>
        <v>1829</v>
      </c>
      <c r="AN223" s="74">
        <f t="shared" si="635"/>
        <v>2743</v>
      </c>
      <c r="AO223" s="57">
        <f t="shared" si="643"/>
        <v>5</v>
      </c>
      <c r="AP223" s="57">
        <f t="shared" si="636"/>
        <v>10</v>
      </c>
      <c r="AQ223" s="57">
        <f t="shared" si="637"/>
        <v>50</v>
      </c>
      <c r="AR223" s="24">
        <f t="shared" si="638"/>
        <v>5.9744540585084467</v>
      </c>
      <c r="AS223" s="14">
        <f t="shared" si="639"/>
        <v>0.5003182686187142</v>
      </c>
      <c r="AT223" s="75">
        <f t="shared" si="640"/>
        <v>63.068965517241381</v>
      </c>
    </row>
    <row r="224" spans="1:46" hidden="1" outlineLevel="2" x14ac:dyDescent="0.25">
      <c r="A224" s="32" t="str">
        <f t="shared" ref="A224:L224" si="664">A182</f>
        <v>REGIÓ 7</v>
      </c>
      <c r="B224" s="104">
        <f t="shared" si="664"/>
        <v>25500</v>
      </c>
      <c r="C224" s="105">
        <f t="shared" si="664"/>
        <v>5114</v>
      </c>
      <c r="D224" s="70">
        <f>E224*1.2</f>
        <v>55.199999999999996</v>
      </c>
      <c r="E224" s="21">
        <v>46</v>
      </c>
      <c r="F224" s="71">
        <f>G224*1.2</f>
        <v>1380</v>
      </c>
      <c r="G224" s="1">
        <v>1150</v>
      </c>
      <c r="H224" s="71">
        <f>I224*1.2</f>
        <v>2031.6</v>
      </c>
      <c r="I224" s="1">
        <v>1693</v>
      </c>
      <c r="J224" s="71">
        <f>K224*1.2</f>
        <v>2520</v>
      </c>
      <c r="K224" s="1">
        <v>2100</v>
      </c>
      <c r="L224" s="20">
        <f t="shared" si="664"/>
        <v>0</v>
      </c>
      <c r="M224" s="66">
        <f>N224*1.2</f>
        <v>82.8</v>
      </c>
      <c r="N224" s="68">
        <v>69</v>
      </c>
      <c r="O224" s="67">
        <f>P224*1.2</f>
        <v>2070</v>
      </c>
      <c r="P224" s="69">
        <v>1725</v>
      </c>
      <c r="Q224" s="67">
        <f>R224*1.2</f>
        <v>3046.7999999999997</v>
      </c>
      <c r="R224" s="69">
        <v>2539</v>
      </c>
      <c r="S224" s="67">
        <f>T224*1.2</f>
        <v>3780</v>
      </c>
      <c r="T224" s="69">
        <v>3150</v>
      </c>
      <c r="U224" s="46">
        <f t="shared" si="624"/>
        <v>0.5</v>
      </c>
      <c r="V224" s="45">
        <f t="shared" si="625"/>
        <v>0.19999999999999996</v>
      </c>
      <c r="W224" s="24">
        <f t="shared" si="626"/>
        <v>4.986312084473993</v>
      </c>
      <c r="Y224">
        <f t="shared" ref="Y224:Z224" si="665">Y182</f>
        <v>5</v>
      </c>
      <c r="Z224">
        <f t="shared" si="665"/>
        <v>10</v>
      </c>
      <c r="AA224" s="27">
        <f t="shared" si="627"/>
        <v>50</v>
      </c>
      <c r="AF224" s="64" t="str">
        <f t="shared" si="622"/>
        <v>REGIÓ 7</v>
      </c>
      <c r="AG224" s="62">
        <f t="shared" si="628"/>
        <v>54</v>
      </c>
      <c r="AH224" s="63">
        <f t="shared" si="629"/>
        <v>80</v>
      </c>
      <c r="AI224" s="73">
        <f t="shared" si="630"/>
        <v>1339</v>
      </c>
      <c r="AJ224" s="74">
        <f t="shared" si="631"/>
        <v>2008</v>
      </c>
      <c r="AK224" s="73">
        <f t="shared" si="632"/>
        <v>1971</v>
      </c>
      <c r="AL224" s="74">
        <f t="shared" si="633"/>
        <v>2955</v>
      </c>
      <c r="AM224" s="73">
        <f t="shared" si="634"/>
        <v>2444</v>
      </c>
      <c r="AN224" s="74">
        <f t="shared" si="635"/>
        <v>3667</v>
      </c>
      <c r="AO224" s="57">
        <f t="shared" si="643"/>
        <v>5</v>
      </c>
      <c r="AP224" s="57">
        <f t="shared" si="636"/>
        <v>10</v>
      </c>
      <c r="AQ224" s="57">
        <f t="shared" si="637"/>
        <v>50</v>
      </c>
      <c r="AR224" s="24">
        <f t="shared" si="638"/>
        <v>4.986312084473993</v>
      </c>
      <c r="AS224" s="14">
        <f t="shared" si="639"/>
        <v>0.5</v>
      </c>
      <c r="AT224" s="75">
        <f t="shared" si="640"/>
        <v>95.843137254901961</v>
      </c>
    </row>
    <row r="225" spans="1:46" ht="15.75" hidden="1" outlineLevel="2" thickBot="1" x14ac:dyDescent="0.3">
      <c r="A225" s="32" t="str">
        <f t="shared" ref="A225:T225" si="666">A183</f>
        <v>LA OPINIÓN DE MURCIA</v>
      </c>
      <c r="B225" s="104">
        <f t="shared" si="666"/>
        <v>57300</v>
      </c>
      <c r="C225" s="105">
        <f t="shared" si="666"/>
        <v>4298</v>
      </c>
      <c r="D225" s="21">
        <f t="shared" si="666"/>
        <v>25</v>
      </c>
      <c r="E225" s="21">
        <f t="shared" si="666"/>
        <v>21</v>
      </c>
      <c r="F225" s="1">
        <f t="shared" si="666"/>
        <v>569</v>
      </c>
      <c r="G225" s="1">
        <f t="shared" si="666"/>
        <v>474</v>
      </c>
      <c r="H225" s="1">
        <f t="shared" si="666"/>
        <v>910</v>
      </c>
      <c r="I225" s="1">
        <f t="shared" si="666"/>
        <v>758</v>
      </c>
      <c r="J225" s="1">
        <f t="shared" si="666"/>
        <v>1112</v>
      </c>
      <c r="K225" s="1">
        <f t="shared" si="666"/>
        <v>927</v>
      </c>
      <c r="L225" s="20">
        <f t="shared" si="666"/>
        <v>0</v>
      </c>
      <c r="M225" s="68">
        <f t="shared" si="666"/>
        <v>38</v>
      </c>
      <c r="N225" s="68">
        <f t="shared" si="666"/>
        <v>31</v>
      </c>
      <c r="O225" s="69">
        <f t="shared" si="666"/>
        <v>854</v>
      </c>
      <c r="P225" s="69">
        <f t="shared" si="666"/>
        <v>711</v>
      </c>
      <c r="Q225" s="69">
        <f t="shared" si="666"/>
        <v>1365</v>
      </c>
      <c r="R225" s="69">
        <f t="shared" si="666"/>
        <v>1137</v>
      </c>
      <c r="S225" s="69">
        <f t="shared" si="666"/>
        <v>1668</v>
      </c>
      <c r="T225" s="69">
        <f t="shared" si="666"/>
        <v>1391</v>
      </c>
      <c r="U225" s="46">
        <f t="shared" si="624"/>
        <v>0.50053937432578199</v>
      </c>
      <c r="V225" s="45">
        <f t="shared" si="625"/>
        <v>0.19956850053937436</v>
      </c>
      <c r="W225" s="24">
        <f t="shared" si="626"/>
        <v>13.331782224290368</v>
      </c>
      <c r="Y225">
        <f t="shared" ref="Y225:Z225" si="667">Y183</f>
        <v>5</v>
      </c>
      <c r="Z225">
        <f t="shared" si="667"/>
        <v>10</v>
      </c>
      <c r="AA225" s="27">
        <f t="shared" si="627"/>
        <v>50</v>
      </c>
      <c r="AF225" s="64" t="str">
        <f t="shared" si="622"/>
        <v>LA OPINIÓN DE MURCIA</v>
      </c>
      <c r="AG225" s="62">
        <f t="shared" si="628"/>
        <v>24</v>
      </c>
      <c r="AH225" s="63">
        <f t="shared" si="629"/>
        <v>37</v>
      </c>
      <c r="AI225" s="73">
        <f t="shared" si="630"/>
        <v>552</v>
      </c>
      <c r="AJ225" s="74">
        <f t="shared" si="631"/>
        <v>828</v>
      </c>
      <c r="AK225" s="73">
        <f t="shared" si="632"/>
        <v>883</v>
      </c>
      <c r="AL225" s="74">
        <f t="shared" si="633"/>
        <v>1324</v>
      </c>
      <c r="AM225" s="73">
        <f t="shared" si="634"/>
        <v>1079</v>
      </c>
      <c r="AN225" s="74">
        <f t="shared" si="635"/>
        <v>1619</v>
      </c>
      <c r="AO225" s="57">
        <f t="shared" si="643"/>
        <v>5</v>
      </c>
      <c r="AP225" s="57">
        <f t="shared" si="636"/>
        <v>10</v>
      </c>
      <c r="AQ225" s="57">
        <f t="shared" si="637"/>
        <v>50</v>
      </c>
      <c r="AR225" s="24">
        <f t="shared" si="638"/>
        <v>13.331782224290368</v>
      </c>
      <c r="AS225" s="14">
        <f t="shared" si="639"/>
        <v>0.50053937432578199</v>
      </c>
      <c r="AT225" s="75">
        <f t="shared" si="640"/>
        <v>18.830715532286213</v>
      </c>
    </row>
    <row r="226" spans="1:46" hidden="1" outlineLevel="2" x14ac:dyDescent="0.25">
      <c r="A226" s="29" t="str">
        <f t="shared" ref="A226:T226" si="668">A184</f>
        <v>FARO DE VIGO</v>
      </c>
      <c r="B226" s="104">
        <f t="shared" si="668"/>
        <v>237700</v>
      </c>
      <c r="C226" s="105">
        <f t="shared" si="668"/>
        <v>24599</v>
      </c>
      <c r="D226" s="21">
        <f t="shared" si="668"/>
        <v>95</v>
      </c>
      <c r="E226" s="21">
        <f t="shared" si="668"/>
        <v>80</v>
      </c>
      <c r="F226" s="1">
        <f t="shared" si="668"/>
        <v>2205</v>
      </c>
      <c r="G226" s="1">
        <f t="shared" si="668"/>
        <v>1840</v>
      </c>
      <c r="H226" s="1">
        <f t="shared" si="668"/>
        <v>3535</v>
      </c>
      <c r="I226" s="1">
        <f t="shared" si="668"/>
        <v>2945</v>
      </c>
      <c r="J226" s="1">
        <f t="shared" si="668"/>
        <v>4320</v>
      </c>
      <c r="K226" s="1">
        <f t="shared" si="668"/>
        <v>3600</v>
      </c>
      <c r="L226" s="20">
        <f t="shared" si="668"/>
        <v>0</v>
      </c>
      <c r="M226" s="68">
        <f t="shared" si="668"/>
        <v>145</v>
      </c>
      <c r="N226" s="68">
        <f t="shared" si="668"/>
        <v>120</v>
      </c>
      <c r="O226" s="69">
        <f t="shared" si="668"/>
        <v>3310</v>
      </c>
      <c r="P226" s="69">
        <f t="shared" si="668"/>
        <v>2760</v>
      </c>
      <c r="Q226" s="69">
        <f t="shared" si="668"/>
        <v>5300</v>
      </c>
      <c r="R226" s="69">
        <f t="shared" si="668"/>
        <v>4515</v>
      </c>
      <c r="S226" s="69">
        <f t="shared" si="668"/>
        <v>6480</v>
      </c>
      <c r="T226" s="69">
        <f t="shared" si="668"/>
        <v>5400</v>
      </c>
      <c r="U226" s="46">
        <f t="shared" si="624"/>
        <v>0.5</v>
      </c>
      <c r="V226" s="45">
        <f t="shared" si="625"/>
        <v>0.19999999999999996</v>
      </c>
      <c r="W226" s="24">
        <f t="shared" si="626"/>
        <v>9.6629944306679132</v>
      </c>
      <c r="Y226">
        <f t="shared" ref="Y226:Z226" si="669">Y184</f>
        <v>5</v>
      </c>
      <c r="Z226">
        <f t="shared" si="669"/>
        <v>10</v>
      </c>
      <c r="AA226" s="27">
        <f t="shared" si="627"/>
        <v>50</v>
      </c>
      <c r="AF226" s="64" t="str">
        <f t="shared" si="622"/>
        <v>FARO DE VIGO</v>
      </c>
      <c r="AG226" s="62">
        <f t="shared" si="628"/>
        <v>93</v>
      </c>
      <c r="AH226" s="63">
        <f t="shared" si="629"/>
        <v>140</v>
      </c>
      <c r="AI226" s="73">
        <f t="shared" si="630"/>
        <v>2140</v>
      </c>
      <c r="AJ226" s="74">
        <f t="shared" si="631"/>
        <v>3212</v>
      </c>
      <c r="AK226" s="73">
        <f t="shared" si="632"/>
        <v>3429</v>
      </c>
      <c r="AL226" s="74">
        <f t="shared" si="633"/>
        <v>5193</v>
      </c>
      <c r="AM226" s="73">
        <f t="shared" si="634"/>
        <v>4190</v>
      </c>
      <c r="AN226" s="74">
        <f t="shared" si="635"/>
        <v>6286</v>
      </c>
      <c r="AO226" s="57">
        <f t="shared" si="643"/>
        <v>5</v>
      </c>
      <c r="AP226" s="57">
        <f t="shared" si="636"/>
        <v>10</v>
      </c>
      <c r="AQ226" s="57">
        <f t="shared" si="637"/>
        <v>50</v>
      </c>
      <c r="AR226" s="24">
        <f t="shared" si="638"/>
        <v>9.6629944306679132</v>
      </c>
      <c r="AS226" s="14">
        <f t="shared" si="639"/>
        <v>0.5</v>
      </c>
      <c r="AT226" s="75">
        <f t="shared" si="640"/>
        <v>17.627261253681109</v>
      </c>
    </row>
    <row r="227" spans="1:46" ht="15.75" hidden="1" outlineLevel="2" thickBot="1" x14ac:dyDescent="0.3">
      <c r="A227" s="31" t="str">
        <f t="shared" ref="A227:T227" si="670">A185</f>
        <v>LA OPINIÓN DE CORUÑA</v>
      </c>
      <c r="B227" s="104">
        <f t="shared" si="670"/>
        <v>32900</v>
      </c>
      <c r="C227" s="105">
        <f t="shared" si="670"/>
        <v>3899</v>
      </c>
      <c r="D227" s="21">
        <f t="shared" si="670"/>
        <v>26</v>
      </c>
      <c r="E227" s="21">
        <f t="shared" si="670"/>
        <v>22</v>
      </c>
      <c r="F227" s="1">
        <f t="shared" si="670"/>
        <v>604</v>
      </c>
      <c r="G227" s="1">
        <f t="shared" si="670"/>
        <v>503</v>
      </c>
      <c r="H227" s="1">
        <f t="shared" si="670"/>
        <v>966</v>
      </c>
      <c r="I227" s="1">
        <f t="shared" si="670"/>
        <v>805</v>
      </c>
      <c r="J227" s="1">
        <f t="shared" si="670"/>
        <v>1181</v>
      </c>
      <c r="K227" s="1">
        <f t="shared" si="670"/>
        <v>984</v>
      </c>
      <c r="L227" s="20">
        <f t="shared" si="670"/>
        <v>0</v>
      </c>
      <c r="M227" s="68">
        <f t="shared" si="670"/>
        <v>39</v>
      </c>
      <c r="N227" s="68">
        <f t="shared" si="670"/>
        <v>33</v>
      </c>
      <c r="O227" s="69">
        <f t="shared" si="670"/>
        <v>906</v>
      </c>
      <c r="P227" s="69">
        <f t="shared" si="670"/>
        <v>755</v>
      </c>
      <c r="Q227" s="69">
        <f t="shared" si="670"/>
        <v>1449</v>
      </c>
      <c r="R227" s="69">
        <f t="shared" si="670"/>
        <v>1208</v>
      </c>
      <c r="S227" s="69">
        <f t="shared" si="670"/>
        <v>1772</v>
      </c>
      <c r="T227" s="69">
        <f t="shared" si="670"/>
        <v>1476</v>
      </c>
      <c r="U227" s="46">
        <f t="shared" si="624"/>
        <v>0.5</v>
      </c>
      <c r="V227" s="45">
        <f t="shared" si="625"/>
        <v>0.20020325203252032</v>
      </c>
      <c r="W227" s="24">
        <f t="shared" si="626"/>
        <v>8.4380610412926398</v>
      </c>
      <c r="Y227">
        <f t="shared" ref="Y227:Z227" si="671">Y185</f>
        <v>5</v>
      </c>
      <c r="Z227">
        <f t="shared" si="671"/>
        <v>10</v>
      </c>
      <c r="AA227" s="27">
        <f t="shared" si="627"/>
        <v>50</v>
      </c>
      <c r="AF227" s="64" t="str">
        <f t="shared" si="622"/>
        <v>LA OPINIÓN DE CORUÑA</v>
      </c>
      <c r="AG227" s="62">
        <f t="shared" si="628"/>
        <v>25</v>
      </c>
      <c r="AH227" s="63">
        <f t="shared" si="629"/>
        <v>38</v>
      </c>
      <c r="AI227" s="73">
        <f t="shared" si="630"/>
        <v>586</v>
      </c>
      <c r="AJ227" s="74">
        <f t="shared" si="631"/>
        <v>879</v>
      </c>
      <c r="AK227" s="73">
        <f t="shared" si="632"/>
        <v>937</v>
      </c>
      <c r="AL227" s="74">
        <f t="shared" si="633"/>
        <v>1406</v>
      </c>
      <c r="AM227" s="73">
        <f t="shared" si="634"/>
        <v>1146</v>
      </c>
      <c r="AN227" s="74">
        <f t="shared" si="635"/>
        <v>1719</v>
      </c>
      <c r="AO227" s="57">
        <f t="shared" si="643"/>
        <v>5</v>
      </c>
      <c r="AP227" s="57">
        <f t="shared" si="636"/>
        <v>10</v>
      </c>
      <c r="AQ227" s="57">
        <f t="shared" si="637"/>
        <v>50</v>
      </c>
      <c r="AR227" s="24">
        <f t="shared" si="638"/>
        <v>8.4380610412926398</v>
      </c>
      <c r="AS227" s="14">
        <f t="shared" si="639"/>
        <v>0.5</v>
      </c>
      <c r="AT227" s="75">
        <f t="shared" si="640"/>
        <v>34.832826747720361</v>
      </c>
    </row>
    <row r="228" spans="1:46" hidden="1" outlineLevel="2" x14ac:dyDescent="0.25">
      <c r="A228" s="29" t="str">
        <f t="shared" ref="A228:T228" si="672">A186</f>
        <v>LEVANTE / EMV</v>
      </c>
      <c r="B228" s="104">
        <f t="shared" si="672"/>
        <v>215400</v>
      </c>
      <c r="C228" s="105">
        <f t="shared" si="672"/>
        <v>17993</v>
      </c>
      <c r="D228" s="21">
        <f t="shared" si="672"/>
        <v>89</v>
      </c>
      <c r="E228" s="21">
        <f t="shared" si="672"/>
        <v>74</v>
      </c>
      <c r="F228" s="1">
        <f t="shared" si="672"/>
        <v>2042</v>
      </c>
      <c r="G228" s="1">
        <f t="shared" si="672"/>
        <v>1702</v>
      </c>
      <c r="H228" s="1">
        <f t="shared" si="672"/>
        <v>3268</v>
      </c>
      <c r="I228" s="1">
        <f t="shared" si="672"/>
        <v>2723</v>
      </c>
      <c r="J228" s="1">
        <f t="shared" si="672"/>
        <v>3996</v>
      </c>
      <c r="K228" s="1">
        <f t="shared" si="672"/>
        <v>3330</v>
      </c>
      <c r="L228" s="20">
        <f t="shared" si="672"/>
        <v>0</v>
      </c>
      <c r="M228" s="68">
        <f t="shared" si="672"/>
        <v>134</v>
      </c>
      <c r="N228" s="68">
        <f t="shared" si="672"/>
        <v>111</v>
      </c>
      <c r="O228" s="69">
        <f t="shared" si="672"/>
        <v>3063</v>
      </c>
      <c r="P228" s="69">
        <f t="shared" si="672"/>
        <v>2553</v>
      </c>
      <c r="Q228" s="69">
        <f t="shared" si="672"/>
        <v>4902</v>
      </c>
      <c r="R228" s="69">
        <f t="shared" si="672"/>
        <v>4085</v>
      </c>
      <c r="S228" s="69">
        <f t="shared" si="672"/>
        <v>5994</v>
      </c>
      <c r="T228" s="69">
        <f t="shared" si="672"/>
        <v>4995</v>
      </c>
      <c r="U228" s="46">
        <f t="shared" si="624"/>
        <v>0.5</v>
      </c>
      <c r="V228" s="45">
        <f t="shared" si="625"/>
        <v>0.19999999999999996</v>
      </c>
      <c r="W228" s="24">
        <f t="shared" si="626"/>
        <v>11.971322180848107</v>
      </c>
      <c r="Y228">
        <f t="shared" ref="Y228:Z228" si="673">Y186</f>
        <v>5</v>
      </c>
      <c r="Z228">
        <f t="shared" si="673"/>
        <v>10</v>
      </c>
      <c r="AA228" s="27">
        <f t="shared" si="627"/>
        <v>50</v>
      </c>
      <c r="AF228" s="64" t="str">
        <f t="shared" si="622"/>
        <v>LEVANTE / EMV</v>
      </c>
      <c r="AG228" s="62">
        <f t="shared" si="628"/>
        <v>86</v>
      </c>
      <c r="AH228" s="63">
        <f t="shared" si="629"/>
        <v>130</v>
      </c>
      <c r="AI228" s="73">
        <f t="shared" si="630"/>
        <v>1981</v>
      </c>
      <c r="AJ228" s="74">
        <f t="shared" si="631"/>
        <v>2971</v>
      </c>
      <c r="AK228" s="73">
        <f t="shared" si="632"/>
        <v>3170</v>
      </c>
      <c r="AL228" s="74">
        <f t="shared" si="633"/>
        <v>4755</v>
      </c>
      <c r="AM228" s="73">
        <f t="shared" si="634"/>
        <v>3876</v>
      </c>
      <c r="AN228" s="74">
        <f t="shared" si="635"/>
        <v>5814</v>
      </c>
      <c r="AO228" s="57">
        <f t="shared" si="643"/>
        <v>5</v>
      </c>
      <c r="AP228" s="57">
        <f t="shared" si="636"/>
        <v>10</v>
      </c>
      <c r="AQ228" s="57">
        <f t="shared" si="637"/>
        <v>50</v>
      </c>
      <c r="AR228" s="24">
        <f t="shared" si="638"/>
        <v>11.971322180848107</v>
      </c>
      <c r="AS228" s="14">
        <f t="shared" si="639"/>
        <v>0.5</v>
      </c>
      <c r="AT228" s="75">
        <f t="shared" si="640"/>
        <v>17.994428969359333</v>
      </c>
    </row>
    <row r="229" spans="1:46" hidden="1" outlineLevel="2" x14ac:dyDescent="0.25">
      <c r="A229" s="30" t="str">
        <f t="shared" ref="A229:T230" si="674">A187</f>
        <v>INFORMACIÓN</v>
      </c>
      <c r="B229" s="104">
        <f t="shared" si="674"/>
        <v>174200</v>
      </c>
      <c r="C229" s="105">
        <f t="shared" si="674"/>
        <v>14084</v>
      </c>
      <c r="D229" s="21">
        <f t="shared" si="674"/>
        <v>66</v>
      </c>
      <c r="E229" s="21">
        <f t="shared" si="674"/>
        <v>55</v>
      </c>
      <c r="F229" s="1">
        <f t="shared" si="674"/>
        <v>1524</v>
      </c>
      <c r="G229" s="1">
        <f t="shared" si="674"/>
        <v>1270</v>
      </c>
      <c r="H229" s="1">
        <f t="shared" si="674"/>
        <v>2438</v>
      </c>
      <c r="I229" s="1">
        <f t="shared" si="674"/>
        <v>2032</v>
      </c>
      <c r="J229" s="1">
        <f t="shared" si="674"/>
        <v>2982</v>
      </c>
      <c r="K229" s="1">
        <f t="shared" si="674"/>
        <v>2485</v>
      </c>
      <c r="L229" s="20">
        <f t="shared" si="674"/>
        <v>0</v>
      </c>
      <c r="M229" s="68">
        <f t="shared" si="674"/>
        <v>99</v>
      </c>
      <c r="N229" s="68">
        <f t="shared" si="674"/>
        <v>83</v>
      </c>
      <c r="O229" s="69">
        <f t="shared" si="674"/>
        <v>2286</v>
      </c>
      <c r="P229" s="69">
        <f t="shared" si="674"/>
        <v>1905</v>
      </c>
      <c r="Q229" s="69">
        <f t="shared" si="674"/>
        <v>3657</v>
      </c>
      <c r="R229" s="69">
        <f t="shared" si="674"/>
        <v>3048</v>
      </c>
      <c r="S229" s="69">
        <f t="shared" si="674"/>
        <v>4473</v>
      </c>
      <c r="T229" s="69">
        <f t="shared" si="674"/>
        <v>3728</v>
      </c>
      <c r="U229" s="46">
        <f t="shared" si="624"/>
        <v>0.50020120724346073</v>
      </c>
      <c r="V229" s="45">
        <f t="shared" si="625"/>
        <v>0.19999999999999996</v>
      </c>
      <c r="W229" s="24">
        <f t="shared" si="626"/>
        <v>12.368645271229765</v>
      </c>
      <c r="Y229">
        <f t="shared" ref="Y229:Z229" si="675">Y187</f>
        <v>5</v>
      </c>
      <c r="Z229">
        <f t="shared" si="675"/>
        <v>10</v>
      </c>
      <c r="AA229" s="27">
        <f t="shared" si="627"/>
        <v>50</v>
      </c>
      <c r="AF229" s="64" t="str">
        <f t="shared" si="622"/>
        <v>INFORMACIÓN</v>
      </c>
      <c r="AG229" s="62">
        <f t="shared" si="628"/>
        <v>64</v>
      </c>
      <c r="AH229" s="63">
        <f t="shared" si="629"/>
        <v>96</v>
      </c>
      <c r="AI229" s="73">
        <f t="shared" si="630"/>
        <v>1478</v>
      </c>
      <c r="AJ229" s="74">
        <f t="shared" si="631"/>
        <v>2217</v>
      </c>
      <c r="AK229" s="73">
        <f t="shared" si="632"/>
        <v>2365</v>
      </c>
      <c r="AL229" s="74">
        <f t="shared" si="633"/>
        <v>3548</v>
      </c>
      <c r="AM229" s="73">
        <f t="shared" si="634"/>
        <v>2893</v>
      </c>
      <c r="AN229" s="74">
        <f t="shared" si="635"/>
        <v>4339</v>
      </c>
      <c r="AO229" s="57">
        <f t="shared" si="643"/>
        <v>5</v>
      </c>
      <c r="AP229" s="57">
        <f t="shared" si="636"/>
        <v>10</v>
      </c>
      <c r="AQ229" s="57">
        <f t="shared" si="637"/>
        <v>50</v>
      </c>
      <c r="AR229" s="24">
        <f t="shared" si="638"/>
        <v>12.368645271229765</v>
      </c>
      <c r="AS229" s="14">
        <f t="shared" si="639"/>
        <v>0.50020120724346073</v>
      </c>
      <c r="AT229" s="75">
        <f t="shared" si="640"/>
        <v>16.607347876004592</v>
      </c>
    </row>
    <row r="230" spans="1:46" ht="15.75" hidden="1" outlineLevel="2" thickBot="1" x14ac:dyDescent="0.3">
      <c r="A230" s="55" t="str">
        <f t="shared" ref="A230:L230" si="676">A188</f>
        <v>SD SUPERDEPORTE</v>
      </c>
      <c r="B230" s="104">
        <f t="shared" si="676"/>
        <v>54400</v>
      </c>
      <c r="C230" s="105">
        <f t="shared" si="676"/>
        <v>4913</v>
      </c>
      <c r="D230" s="21">
        <f t="shared" si="674"/>
        <v>36</v>
      </c>
      <c r="E230" s="21">
        <f t="shared" si="674"/>
        <v>30</v>
      </c>
      <c r="F230" s="1">
        <f t="shared" si="674"/>
        <v>818</v>
      </c>
      <c r="G230" s="1">
        <f t="shared" si="674"/>
        <v>682</v>
      </c>
      <c r="H230" s="1">
        <f t="shared" si="674"/>
        <v>1309</v>
      </c>
      <c r="I230" s="1">
        <f t="shared" si="674"/>
        <v>1091</v>
      </c>
      <c r="J230" s="1">
        <f t="shared" si="674"/>
        <v>1600</v>
      </c>
      <c r="K230" s="1">
        <f t="shared" si="674"/>
        <v>1330</v>
      </c>
      <c r="L230" s="20">
        <f t="shared" si="676"/>
        <v>0</v>
      </c>
      <c r="M230" s="68">
        <f>ROUND(D230*1.3,0)</f>
        <v>47</v>
      </c>
      <c r="N230" s="68">
        <f t="shared" ref="N230" si="677">ROUND(E230*1.3,0)</f>
        <v>39</v>
      </c>
      <c r="O230" s="69">
        <f t="shared" ref="O230" si="678">ROUND(F230*1.3,0)</f>
        <v>1063</v>
      </c>
      <c r="P230" s="69">
        <f t="shared" ref="P230" si="679">ROUND(G230*1.3,0)</f>
        <v>887</v>
      </c>
      <c r="Q230" s="69">
        <f t="shared" ref="Q230" si="680">ROUND(H230*1.3,0)</f>
        <v>1702</v>
      </c>
      <c r="R230" s="69">
        <f t="shared" ref="R230" si="681">ROUND(I230*1.3,0)</f>
        <v>1418</v>
      </c>
      <c r="S230" s="69">
        <f t="shared" ref="S230" si="682">ROUND(J230*1.3,0)</f>
        <v>2080</v>
      </c>
      <c r="T230" s="69">
        <f t="shared" ref="T230" si="683">ROUND(K230*1.3,0)</f>
        <v>1729</v>
      </c>
      <c r="U230" s="46">
        <f t="shared" si="624"/>
        <v>0.30000000000000004</v>
      </c>
      <c r="V230" s="45">
        <f t="shared" si="625"/>
        <v>0.20300751879699241</v>
      </c>
      <c r="W230" s="24">
        <f t="shared" si="626"/>
        <v>11.072664359861591</v>
      </c>
      <c r="Y230">
        <f t="shared" ref="Y230:Z230" si="684">Y188</f>
        <v>5</v>
      </c>
      <c r="Z230">
        <f t="shared" si="684"/>
        <v>10</v>
      </c>
      <c r="AA230" s="27">
        <f t="shared" si="627"/>
        <v>50</v>
      </c>
      <c r="AF230" s="64" t="str">
        <f t="shared" si="622"/>
        <v>SD SUPERDEPORTE</v>
      </c>
      <c r="AG230" s="62">
        <f t="shared" si="628"/>
        <v>35</v>
      </c>
      <c r="AH230" s="63">
        <f t="shared" si="629"/>
        <v>46</v>
      </c>
      <c r="AI230" s="73">
        <f t="shared" si="630"/>
        <v>794</v>
      </c>
      <c r="AJ230" s="74">
        <f t="shared" si="631"/>
        <v>1032</v>
      </c>
      <c r="AK230" s="73">
        <f t="shared" si="632"/>
        <v>1270</v>
      </c>
      <c r="AL230" s="74">
        <f t="shared" si="633"/>
        <v>1651</v>
      </c>
      <c r="AM230" s="73">
        <f t="shared" si="634"/>
        <v>1550</v>
      </c>
      <c r="AN230" s="74">
        <f t="shared" si="635"/>
        <v>2015</v>
      </c>
      <c r="AO230" s="57">
        <f t="shared" si="643"/>
        <v>5</v>
      </c>
      <c r="AP230" s="57">
        <f t="shared" si="636"/>
        <v>10</v>
      </c>
      <c r="AQ230" s="57">
        <f t="shared" si="637"/>
        <v>50</v>
      </c>
      <c r="AR230" s="24">
        <f t="shared" si="638"/>
        <v>11.072664359861591</v>
      </c>
      <c r="AS230" s="14">
        <f t="shared" si="639"/>
        <v>0.30000000000000004</v>
      </c>
      <c r="AT230" s="75">
        <f t="shared" si="640"/>
        <v>28.492647058823529</v>
      </c>
    </row>
    <row r="231" spans="1:46" hidden="1" outlineLevel="1" x14ac:dyDescent="0.25">
      <c r="C231" s="1"/>
      <c r="U231" s="46"/>
      <c r="V231" s="45"/>
      <c r="AF231" s="64"/>
      <c r="AG231" s="62"/>
      <c r="AH231" s="63"/>
      <c r="AI231" s="73"/>
      <c r="AJ231" s="74"/>
      <c r="AK231" s="73"/>
      <c r="AL231" s="74"/>
      <c r="AM231" s="73"/>
      <c r="AN231" s="74"/>
    </row>
    <row r="232" spans="1:46" hidden="1" outlineLevel="1" x14ac:dyDescent="0.25">
      <c r="A232" s="20"/>
      <c r="C232" s="1"/>
      <c r="U232" s="46"/>
      <c r="V232" s="45"/>
      <c r="AF232" s="64"/>
      <c r="AG232" s="62"/>
      <c r="AH232" s="63"/>
      <c r="AI232" s="73"/>
      <c r="AJ232" s="74"/>
      <c r="AK232" s="73"/>
      <c r="AL232" s="74"/>
      <c r="AM232" s="73"/>
      <c r="AN232" s="74"/>
    </row>
    <row r="233" spans="1:46" ht="15.75" hidden="1" outlineLevel="2" thickBot="1" x14ac:dyDescent="0.3">
      <c r="A233" s="33" t="str">
        <f>+A191</f>
        <v>ANDALUCÍA (1)</v>
      </c>
      <c r="B233" s="102"/>
      <c r="C233" s="103"/>
      <c r="D233" s="1"/>
      <c r="E233" s="1"/>
      <c r="F233" s="1"/>
      <c r="G233" s="1"/>
      <c r="H233" s="1"/>
      <c r="I233" s="1"/>
      <c r="J233" s="1"/>
      <c r="K233" s="1"/>
      <c r="L233" s="20"/>
      <c r="M233" s="26"/>
      <c r="N233" s="26"/>
      <c r="O233" s="65"/>
      <c r="P233" s="65"/>
      <c r="Q233" s="65"/>
      <c r="R233" s="65"/>
      <c r="S233" s="65"/>
      <c r="T233" s="65"/>
      <c r="U233" s="46"/>
      <c r="V233" s="45"/>
      <c r="W233" s="24"/>
      <c r="AF233" s="64" t="str">
        <f t="shared" ref="AF233:AF250" si="685">AF191</f>
        <v>ANDALUCÍA (1)</v>
      </c>
      <c r="AG233" s="62"/>
      <c r="AH233" s="63"/>
      <c r="AI233" s="73"/>
      <c r="AJ233" s="74"/>
      <c r="AK233" s="73"/>
      <c r="AL233" s="74"/>
      <c r="AM233" s="73"/>
      <c r="AN233" s="74"/>
      <c r="AR233" s="24">
        <f t="shared" ref="AR233:AR250" si="686">W233</f>
        <v>0</v>
      </c>
      <c r="AS233" s="14">
        <f t="shared" ref="AS233:AS250" si="687">U233</f>
        <v>0</v>
      </c>
      <c r="AT233" s="75" t="e">
        <f t="shared" ref="AT233:AT250" si="688">AM233/B233*1000</f>
        <v>#DIV/0!</v>
      </c>
    </row>
    <row r="234" spans="1:46" ht="15.75" hidden="1" outlineLevel="2" thickBot="1" x14ac:dyDescent="0.3">
      <c r="A234" s="34" t="str">
        <f t="shared" ref="A234:A250" si="689">+A192</f>
        <v>ASTURIAS (1)</v>
      </c>
      <c r="B234" s="104">
        <f>SUMPRODUCT(B214)</f>
        <v>288000</v>
      </c>
      <c r="C234" s="105">
        <f>SUMPRODUCT(C214)</f>
        <v>36404</v>
      </c>
      <c r="D234" s="21">
        <f>ROUND(D214,0)</f>
        <v>92</v>
      </c>
      <c r="E234" s="21">
        <f t="shared" ref="E234:K234" si="690">ROUND(E214,0)</f>
        <v>77</v>
      </c>
      <c r="F234" s="1">
        <f t="shared" si="690"/>
        <v>2125</v>
      </c>
      <c r="G234" s="1">
        <f t="shared" si="690"/>
        <v>1771</v>
      </c>
      <c r="H234" s="1">
        <f t="shared" si="690"/>
        <v>3401</v>
      </c>
      <c r="I234" s="1">
        <f t="shared" si="690"/>
        <v>2834</v>
      </c>
      <c r="J234" s="1">
        <f t="shared" si="690"/>
        <v>4158</v>
      </c>
      <c r="K234" s="1">
        <f t="shared" si="690"/>
        <v>3465</v>
      </c>
      <c r="L234" s="20">
        <f t="shared" ref="L234" si="691">SUMPRODUCT(L214)</f>
        <v>0</v>
      </c>
      <c r="M234" s="26">
        <f>ROUND(M214,0)</f>
        <v>138</v>
      </c>
      <c r="N234" s="26">
        <f t="shared" ref="N234:T234" si="692">ROUND(N214,0)</f>
        <v>116</v>
      </c>
      <c r="O234" s="65">
        <f t="shared" si="692"/>
        <v>3188</v>
      </c>
      <c r="P234" s="65">
        <f t="shared" si="692"/>
        <v>2657</v>
      </c>
      <c r="Q234" s="65">
        <f t="shared" si="692"/>
        <v>5102</v>
      </c>
      <c r="R234" s="65">
        <f t="shared" si="692"/>
        <v>4251</v>
      </c>
      <c r="S234" s="65">
        <f t="shared" si="692"/>
        <v>6237</v>
      </c>
      <c r="T234" s="65">
        <f t="shared" si="692"/>
        <v>5198</v>
      </c>
      <c r="U234" s="46">
        <f t="shared" ref="U234:U246" si="693">T234/K234-1</f>
        <v>0.50014430014430022</v>
      </c>
      <c r="V234" s="45">
        <f t="shared" ref="V234:V246" si="694">J234/K234-1</f>
        <v>0.19999999999999996</v>
      </c>
      <c r="W234" s="24">
        <f t="shared" ref="W234:W246" si="695">B234/C234</f>
        <v>7.9112185474123722</v>
      </c>
      <c r="AF234" s="64" t="str">
        <f t="shared" si="685"/>
        <v>ASTURIAS (1)</v>
      </c>
      <c r="AG234" s="62">
        <f t="shared" ref="AG234:AG242" si="696">ROUND((D234+E234)/$AF$2,0)</f>
        <v>89</v>
      </c>
      <c r="AH234" s="63">
        <f t="shared" ref="AH234:AH242" si="697">ROUND((M234+N234)/$AF$2,0)</f>
        <v>134</v>
      </c>
      <c r="AI234" s="73">
        <f t="shared" ref="AI234:AI242" si="698">ROUND((F234+G234)/$AF$2,0)</f>
        <v>2061</v>
      </c>
      <c r="AJ234" s="74">
        <f t="shared" ref="AJ234:AJ242" si="699">ROUND((O234+P234)/$AF$2,0)</f>
        <v>3093</v>
      </c>
      <c r="AK234" s="73">
        <f t="shared" ref="AK234:AK242" si="700">ROUND((H234+I234)/$AF$2,0)</f>
        <v>3299</v>
      </c>
      <c r="AL234" s="74">
        <f t="shared" ref="AL234:AL242" si="701">ROUND((Q234+R234)/$AF$2,0)</f>
        <v>4949</v>
      </c>
      <c r="AM234" s="73">
        <f t="shared" ref="AM234:AM242" si="702">ROUND((J234+K234)/$AF$2,0)</f>
        <v>4033</v>
      </c>
      <c r="AN234" s="74">
        <f t="shared" ref="AN234:AN242" si="703">ROUND((S234+T234)/$AF$2,0)</f>
        <v>6050</v>
      </c>
      <c r="AR234" s="24">
        <f t="shared" si="686"/>
        <v>7.9112185474123722</v>
      </c>
      <c r="AS234" s="14">
        <f t="shared" si="687"/>
        <v>0.50014430014430022</v>
      </c>
      <c r="AT234" s="75">
        <f t="shared" si="688"/>
        <v>14.003472222222223</v>
      </c>
    </row>
    <row r="235" spans="1:46" ht="15.75" hidden="1" outlineLevel="2" thickBot="1" x14ac:dyDescent="0.3">
      <c r="A235" s="37" t="str">
        <f t="shared" si="689"/>
        <v>BALEARES (2)</v>
      </c>
      <c r="B235" s="104">
        <f>SUMPRODUCT(B215:B216)</f>
        <v>127700</v>
      </c>
      <c r="C235" s="105">
        <f>SUMPRODUCT(C215:C216)</f>
        <v>13653</v>
      </c>
      <c r="D235" s="21">
        <f>ROUND(D215+D216,0)</f>
        <v>119</v>
      </c>
      <c r="E235" s="21">
        <f t="shared" ref="E235:K235" si="704">ROUND(E215+E216,0)</f>
        <v>99</v>
      </c>
      <c r="F235" s="1">
        <f t="shared" si="704"/>
        <v>2836</v>
      </c>
      <c r="G235" s="1">
        <f t="shared" si="704"/>
        <v>2370</v>
      </c>
      <c r="H235" s="1">
        <f t="shared" si="704"/>
        <v>4348</v>
      </c>
      <c r="I235" s="1">
        <f t="shared" si="704"/>
        <v>3618</v>
      </c>
      <c r="J235" s="1">
        <f t="shared" si="704"/>
        <v>5518</v>
      </c>
      <c r="K235" s="1">
        <f t="shared" si="704"/>
        <v>4595</v>
      </c>
      <c r="L235" s="20">
        <f t="shared" ref="L235" si="705">SUMPRODUCT(L215:L216)</f>
        <v>0</v>
      </c>
      <c r="M235" s="26">
        <f>ROUND(M215+M216,0)</f>
        <v>178</v>
      </c>
      <c r="N235" s="26">
        <f t="shared" ref="N235:T235" si="706">ROUND(N215+N216,0)</f>
        <v>148</v>
      </c>
      <c r="O235" s="65">
        <f t="shared" si="706"/>
        <v>4254</v>
      </c>
      <c r="P235" s="65">
        <f t="shared" si="706"/>
        <v>3555</v>
      </c>
      <c r="Q235" s="65">
        <f t="shared" si="706"/>
        <v>6527</v>
      </c>
      <c r="R235" s="65">
        <f t="shared" si="706"/>
        <v>5432</v>
      </c>
      <c r="S235" s="65">
        <f t="shared" si="706"/>
        <v>8267</v>
      </c>
      <c r="T235" s="65">
        <f t="shared" si="706"/>
        <v>6893</v>
      </c>
      <c r="U235" s="46">
        <f t="shared" si="693"/>
        <v>0.50010881392818285</v>
      </c>
      <c r="V235" s="45">
        <f t="shared" si="694"/>
        <v>0.20087051142546253</v>
      </c>
      <c r="W235" s="24">
        <f t="shared" si="695"/>
        <v>9.3532556947191097</v>
      </c>
      <c r="AF235" s="64" t="str">
        <f t="shared" si="685"/>
        <v>BALEARES (2)</v>
      </c>
      <c r="AG235" s="62">
        <f t="shared" si="696"/>
        <v>115</v>
      </c>
      <c r="AH235" s="63">
        <f t="shared" si="697"/>
        <v>172</v>
      </c>
      <c r="AI235" s="73">
        <f t="shared" si="698"/>
        <v>2754</v>
      </c>
      <c r="AJ235" s="74">
        <f t="shared" si="699"/>
        <v>4132</v>
      </c>
      <c r="AK235" s="73">
        <f t="shared" si="700"/>
        <v>4215</v>
      </c>
      <c r="AL235" s="74">
        <f t="shared" si="701"/>
        <v>6328</v>
      </c>
      <c r="AM235" s="73">
        <f t="shared" si="702"/>
        <v>5351</v>
      </c>
      <c r="AN235" s="74">
        <f t="shared" si="703"/>
        <v>8021</v>
      </c>
      <c r="AR235" s="24">
        <f t="shared" si="686"/>
        <v>9.3532556947191097</v>
      </c>
      <c r="AS235" s="14">
        <f t="shared" si="687"/>
        <v>0.50010881392818285</v>
      </c>
      <c r="AT235" s="75">
        <f t="shared" si="688"/>
        <v>41.902897415818323</v>
      </c>
    </row>
    <row r="236" spans="1:46" ht="15.75" hidden="1" outlineLevel="2" thickBot="1" x14ac:dyDescent="0.3">
      <c r="A236" s="38" t="str">
        <f t="shared" si="689"/>
        <v>CANARIAS (3)</v>
      </c>
      <c r="B236" s="104">
        <f>SUMPRODUCT(B217:B219)</f>
        <v>233900</v>
      </c>
      <c r="C236" s="105">
        <f>SUMPRODUCT(C217:C219)</f>
        <v>20614</v>
      </c>
      <c r="D236" s="21">
        <f>ROUND(D217+D218+D219,0)</f>
        <v>141</v>
      </c>
      <c r="E236" s="21">
        <f t="shared" ref="E236:K236" si="707">ROUND(E217+E218+E219,0)</f>
        <v>118</v>
      </c>
      <c r="F236" s="1">
        <f t="shared" si="707"/>
        <v>3052</v>
      </c>
      <c r="G236" s="1">
        <f t="shared" si="707"/>
        <v>2560</v>
      </c>
      <c r="H236" s="1">
        <f t="shared" si="707"/>
        <v>4624</v>
      </c>
      <c r="I236" s="1">
        <f t="shared" si="707"/>
        <v>3877</v>
      </c>
      <c r="J236" s="1">
        <f t="shared" si="707"/>
        <v>6028</v>
      </c>
      <c r="K236" s="1">
        <f t="shared" si="707"/>
        <v>5057</v>
      </c>
      <c r="L236" s="20">
        <f t="shared" ref="L236" si="708">SUMPRODUCT(L217:L219)</f>
        <v>0</v>
      </c>
      <c r="M236" s="26">
        <f>ROUND(M217+M218+M219,0)</f>
        <v>212</v>
      </c>
      <c r="N236" s="26">
        <f t="shared" ref="N236:T236" si="709">ROUND(N217+N218+N219,0)</f>
        <v>178</v>
      </c>
      <c r="O236" s="65">
        <f t="shared" si="709"/>
        <v>4578</v>
      </c>
      <c r="P236" s="65">
        <f t="shared" si="709"/>
        <v>3840</v>
      </c>
      <c r="Q236" s="65">
        <f t="shared" si="709"/>
        <v>6936</v>
      </c>
      <c r="R236" s="65">
        <f t="shared" si="709"/>
        <v>5816</v>
      </c>
      <c r="S236" s="65">
        <f t="shared" si="709"/>
        <v>9042</v>
      </c>
      <c r="T236" s="65">
        <f t="shared" si="709"/>
        <v>7586</v>
      </c>
      <c r="U236" s="46">
        <f t="shared" si="693"/>
        <v>0.50009887284951549</v>
      </c>
      <c r="V236" s="45">
        <f t="shared" si="694"/>
        <v>0.19201107375914583</v>
      </c>
      <c r="W236" s="24">
        <f t="shared" si="695"/>
        <v>11.346657611332104</v>
      </c>
      <c r="AF236" s="64" t="str">
        <f t="shared" si="685"/>
        <v>CANARIAS (3)</v>
      </c>
      <c r="AG236" s="62">
        <f t="shared" si="696"/>
        <v>137</v>
      </c>
      <c r="AH236" s="63">
        <f t="shared" si="697"/>
        <v>206</v>
      </c>
      <c r="AI236" s="73">
        <f t="shared" si="698"/>
        <v>2969</v>
      </c>
      <c r="AJ236" s="74">
        <f t="shared" si="699"/>
        <v>4454</v>
      </c>
      <c r="AK236" s="73">
        <f t="shared" si="700"/>
        <v>4498</v>
      </c>
      <c r="AL236" s="74">
        <f t="shared" si="701"/>
        <v>6747</v>
      </c>
      <c r="AM236" s="73">
        <f t="shared" si="702"/>
        <v>5865</v>
      </c>
      <c r="AN236" s="74">
        <f t="shared" si="703"/>
        <v>8798</v>
      </c>
      <c r="AR236" s="24">
        <f t="shared" si="686"/>
        <v>11.346657611332104</v>
      </c>
      <c r="AS236" s="14">
        <f t="shared" si="687"/>
        <v>0.50009887284951549</v>
      </c>
      <c r="AT236" s="75">
        <f t="shared" si="688"/>
        <v>25.074818298418126</v>
      </c>
    </row>
    <row r="237" spans="1:46" ht="15.75" hidden="1" outlineLevel="2" thickBot="1" x14ac:dyDescent="0.3">
      <c r="A237" s="37" t="str">
        <f t="shared" si="689"/>
        <v>CASTILLA-LEÓN (2)</v>
      </c>
      <c r="B237" s="104">
        <f t="shared" ref="B237:L237" si="710">SUMPRODUCT(B220:B221)</f>
        <v>112000</v>
      </c>
      <c r="C237" s="105">
        <f t="shared" si="710"/>
        <v>13569</v>
      </c>
      <c r="D237" s="21">
        <f>ROUND(D220+D221,0)</f>
        <v>132</v>
      </c>
      <c r="E237" s="21">
        <f t="shared" ref="E237:K237" si="711">ROUND(E220+E221,0)</f>
        <v>107</v>
      </c>
      <c r="F237" s="1">
        <f t="shared" si="711"/>
        <v>2758</v>
      </c>
      <c r="G237" s="1">
        <f t="shared" si="711"/>
        <v>2238</v>
      </c>
      <c r="H237" s="1">
        <f t="shared" si="711"/>
        <v>3644</v>
      </c>
      <c r="I237" s="1">
        <f t="shared" si="711"/>
        <v>2965</v>
      </c>
      <c r="J237" s="1">
        <f t="shared" si="711"/>
        <v>4664</v>
      </c>
      <c r="K237" s="1">
        <f t="shared" si="711"/>
        <v>3786</v>
      </c>
      <c r="L237" s="56">
        <f t="shared" si="710"/>
        <v>0</v>
      </c>
      <c r="M237" s="26">
        <f>ROUND(M220+M221,0)</f>
        <v>198</v>
      </c>
      <c r="N237" s="26">
        <f t="shared" ref="N237:T237" si="712">ROUND(N220+N221,0)</f>
        <v>161</v>
      </c>
      <c r="O237" s="65">
        <f t="shared" si="712"/>
        <v>4137</v>
      </c>
      <c r="P237" s="65">
        <f t="shared" si="712"/>
        <v>3347</v>
      </c>
      <c r="Q237" s="65">
        <f t="shared" si="712"/>
        <v>5466</v>
      </c>
      <c r="R237" s="65">
        <f t="shared" si="712"/>
        <v>4436</v>
      </c>
      <c r="S237" s="65">
        <f t="shared" si="712"/>
        <v>6996</v>
      </c>
      <c r="T237" s="65">
        <f t="shared" si="712"/>
        <v>5679</v>
      </c>
      <c r="U237" s="46">
        <f t="shared" si="693"/>
        <v>0.5</v>
      </c>
      <c r="V237" s="45">
        <f t="shared" si="694"/>
        <v>0.2319070258848388</v>
      </c>
      <c r="W237" s="24">
        <f t="shared" si="695"/>
        <v>8.2541086299653621</v>
      </c>
      <c r="AF237" s="64" t="str">
        <f t="shared" si="685"/>
        <v>CASTILLA-LEÓN (2)</v>
      </c>
      <c r="AG237" s="62">
        <f t="shared" si="696"/>
        <v>126</v>
      </c>
      <c r="AH237" s="63">
        <f t="shared" si="697"/>
        <v>190</v>
      </c>
      <c r="AI237" s="73">
        <f t="shared" si="698"/>
        <v>2643</v>
      </c>
      <c r="AJ237" s="74">
        <f t="shared" si="699"/>
        <v>3960</v>
      </c>
      <c r="AK237" s="73">
        <f t="shared" si="700"/>
        <v>3497</v>
      </c>
      <c r="AL237" s="74">
        <f t="shared" si="701"/>
        <v>5239</v>
      </c>
      <c r="AM237" s="73">
        <f t="shared" si="702"/>
        <v>4471</v>
      </c>
      <c r="AN237" s="74">
        <f t="shared" si="703"/>
        <v>6706</v>
      </c>
      <c r="AR237" s="24">
        <f t="shared" si="686"/>
        <v>8.2541086299653621</v>
      </c>
      <c r="AS237" s="14">
        <f t="shared" si="687"/>
        <v>0.5</v>
      </c>
      <c r="AT237" s="75">
        <f t="shared" si="688"/>
        <v>39.919642857142854</v>
      </c>
    </row>
    <row r="238" spans="1:46" ht="15.75" hidden="1" outlineLevel="2" thickBot="1" x14ac:dyDescent="0.3">
      <c r="A238" s="38" t="str">
        <f t="shared" si="689"/>
        <v>CATALUÑA (3)</v>
      </c>
      <c r="B238" s="104">
        <f t="shared" ref="B238:L238" si="713">SUMPRODUCT(B222:B224)</f>
        <v>139600</v>
      </c>
      <c r="C238" s="105">
        <f t="shared" si="713"/>
        <v>18395</v>
      </c>
      <c r="D238" s="21">
        <f>ROUND(D222+D223+D224,0)</f>
        <v>214</v>
      </c>
      <c r="E238" s="21">
        <f t="shared" ref="E238:K238" si="714">ROUND(E222+E223+E224,0)</f>
        <v>187</v>
      </c>
      <c r="F238" s="1">
        <f t="shared" si="714"/>
        <v>4655</v>
      </c>
      <c r="G238" s="1">
        <f t="shared" si="714"/>
        <v>4054</v>
      </c>
      <c r="H238" s="1">
        <f t="shared" si="714"/>
        <v>6936</v>
      </c>
      <c r="I238" s="1">
        <f t="shared" si="714"/>
        <v>6130</v>
      </c>
      <c r="J238" s="1">
        <f t="shared" si="714"/>
        <v>8608</v>
      </c>
      <c r="K238" s="1">
        <f t="shared" si="714"/>
        <v>7453</v>
      </c>
      <c r="L238" s="20">
        <f t="shared" si="713"/>
        <v>0</v>
      </c>
      <c r="M238" s="26">
        <f>ROUND(M222+M223+M224,0)</f>
        <v>277</v>
      </c>
      <c r="N238" s="26">
        <f t="shared" ref="N238:T238" si="715">ROUND(N222+N223+N224,0)</f>
        <v>243</v>
      </c>
      <c r="O238" s="65">
        <f t="shared" si="715"/>
        <v>6248</v>
      </c>
      <c r="P238" s="65">
        <f t="shared" si="715"/>
        <v>5346</v>
      </c>
      <c r="Q238" s="65">
        <f t="shared" si="715"/>
        <v>9142</v>
      </c>
      <c r="R238" s="65">
        <f t="shared" si="715"/>
        <v>8039</v>
      </c>
      <c r="S238" s="65">
        <f t="shared" si="715"/>
        <v>11231</v>
      </c>
      <c r="T238" s="65">
        <f t="shared" si="715"/>
        <v>9710</v>
      </c>
      <c r="U238" s="46">
        <f t="shared" si="693"/>
        <v>0.30283107473500603</v>
      </c>
      <c r="V238" s="45">
        <f t="shared" si="694"/>
        <v>0.15497115255601779</v>
      </c>
      <c r="W238" s="24">
        <f t="shared" si="695"/>
        <v>7.589018755096494</v>
      </c>
      <c r="AF238" s="64" t="str">
        <f t="shared" si="685"/>
        <v>CATALUÑA (3)</v>
      </c>
      <c r="AG238" s="62">
        <f t="shared" si="696"/>
        <v>212</v>
      </c>
      <c r="AH238" s="63">
        <f t="shared" si="697"/>
        <v>275</v>
      </c>
      <c r="AI238" s="73">
        <f t="shared" si="698"/>
        <v>4608</v>
      </c>
      <c r="AJ238" s="74">
        <f t="shared" si="699"/>
        <v>6134</v>
      </c>
      <c r="AK238" s="73">
        <f t="shared" si="700"/>
        <v>6913</v>
      </c>
      <c r="AL238" s="74">
        <f t="shared" si="701"/>
        <v>9090</v>
      </c>
      <c r="AM238" s="73">
        <f t="shared" si="702"/>
        <v>8498</v>
      </c>
      <c r="AN238" s="74">
        <f t="shared" si="703"/>
        <v>11080</v>
      </c>
      <c r="AR238" s="24">
        <f t="shared" si="686"/>
        <v>7.589018755096494</v>
      </c>
      <c r="AS238" s="14">
        <f t="shared" si="687"/>
        <v>0.30283107473500603</v>
      </c>
      <c r="AT238" s="75">
        <f t="shared" si="688"/>
        <v>60.873925501432659</v>
      </c>
    </row>
    <row r="239" spans="1:46" ht="15.75" hidden="1" outlineLevel="2" thickBot="1" x14ac:dyDescent="0.3">
      <c r="A239" s="33" t="str">
        <f t="shared" si="689"/>
        <v>MURCIA (1)</v>
      </c>
      <c r="B239" s="104">
        <f>SUMPRODUCT(B225)</f>
        <v>57300</v>
      </c>
      <c r="C239" s="105">
        <f>SUMPRODUCT(C225)</f>
        <v>4298</v>
      </c>
      <c r="D239" s="21">
        <f>ROUND(D225,0)</f>
        <v>25</v>
      </c>
      <c r="E239" s="21">
        <f t="shared" ref="E239:K239" si="716">ROUND(E225,0)</f>
        <v>21</v>
      </c>
      <c r="F239" s="1">
        <f t="shared" si="716"/>
        <v>569</v>
      </c>
      <c r="G239" s="1">
        <f t="shared" si="716"/>
        <v>474</v>
      </c>
      <c r="H239" s="1">
        <f t="shared" si="716"/>
        <v>910</v>
      </c>
      <c r="I239" s="1">
        <f t="shared" si="716"/>
        <v>758</v>
      </c>
      <c r="J239" s="1">
        <f t="shared" si="716"/>
        <v>1112</v>
      </c>
      <c r="K239" s="1">
        <f t="shared" si="716"/>
        <v>927</v>
      </c>
      <c r="L239" s="20">
        <f t="shared" ref="L239" si="717">SUMPRODUCT(L225)</f>
        <v>0</v>
      </c>
      <c r="M239" s="26">
        <f>ROUND(M225,0)</f>
        <v>38</v>
      </c>
      <c r="N239" s="26">
        <f t="shared" ref="N239:T239" si="718">ROUND(N225,0)</f>
        <v>31</v>
      </c>
      <c r="O239" s="65">
        <f t="shared" si="718"/>
        <v>854</v>
      </c>
      <c r="P239" s="65">
        <f t="shared" si="718"/>
        <v>711</v>
      </c>
      <c r="Q239" s="65">
        <f t="shared" si="718"/>
        <v>1365</v>
      </c>
      <c r="R239" s="65">
        <f t="shared" si="718"/>
        <v>1137</v>
      </c>
      <c r="S239" s="65">
        <f t="shared" si="718"/>
        <v>1668</v>
      </c>
      <c r="T239" s="65">
        <f t="shared" si="718"/>
        <v>1391</v>
      </c>
      <c r="U239" s="46">
        <f t="shared" si="693"/>
        <v>0.50053937432578199</v>
      </c>
      <c r="V239" s="45">
        <f t="shared" si="694"/>
        <v>0.19956850053937436</v>
      </c>
      <c r="W239" s="24">
        <f t="shared" si="695"/>
        <v>13.331782224290368</v>
      </c>
      <c r="AF239" s="64" t="str">
        <f t="shared" si="685"/>
        <v>MURCIA (1)</v>
      </c>
      <c r="AG239" s="62">
        <f t="shared" si="696"/>
        <v>24</v>
      </c>
      <c r="AH239" s="63">
        <f t="shared" si="697"/>
        <v>37</v>
      </c>
      <c r="AI239" s="73">
        <f t="shared" si="698"/>
        <v>552</v>
      </c>
      <c r="AJ239" s="74">
        <f t="shared" si="699"/>
        <v>828</v>
      </c>
      <c r="AK239" s="73">
        <f t="shared" si="700"/>
        <v>883</v>
      </c>
      <c r="AL239" s="74">
        <f t="shared" si="701"/>
        <v>1324</v>
      </c>
      <c r="AM239" s="73">
        <f t="shared" si="702"/>
        <v>1079</v>
      </c>
      <c r="AN239" s="74">
        <f t="shared" si="703"/>
        <v>1619</v>
      </c>
      <c r="AR239" s="24">
        <f t="shared" si="686"/>
        <v>13.331782224290368</v>
      </c>
      <c r="AS239" s="14">
        <f t="shared" si="687"/>
        <v>0.50053937432578199</v>
      </c>
      <c r="AT239" s="75">
        <f t="shared" si="688"/>
        <v>18.830715532286213</v>
      </c>
    </row>
    <row r="240" spans="1:46" ht="15.75" hidden="1" outlineLevel="2" thickBot="1" x14ac:dyDescent="0.3">
      <c r="A240" s="38" t="str">
        <f t="shared" si="689"/>
        <v>GALICIA (2)</v>
      </c>
      <c r="B240" s="104">
        <f t="shared" ref="B240:L240" si="719">SUMPRODUCT(B226:B227)</f>
        <v>270600</v>
      </c>
      <c r="C240" s="105">
        <f t="shared" si="719"/>
        <v>28498</v>
      </c>
      <c r="D240" s="21">
        <f>ROUND(D226+D227,0)</f>
        <v>121</v>
      </c>
      <c r="E240" s="21">
        <f t="shared" ref="E240:K240" si="720">ROUND(E226+E227,0)</f>
        <v>102</v>
      </c>
      <c r="F240" s="1">
        <f t="shared" si="720"/>
        <v>2809</v>
      </c>
      <c r="G240" s="1">
        <f t="shared" si="720"/>
        <v>2343</v>
      </c>
      <c r="H240" s="1">
        <f t="shared" si="720"/>
        <v>4501</v>
      </c>
      <c r="I240" s="1">
        <f t="shared" si="720"/>
        <v>3750</v>
      </c>
      <c r="J240" s="1">
        <f t="shared" si="720"/>
        <v>5501</v>
      </c>
      <c r="K240" s="1">
        <f t="shared" si="720"/>
        <v>4584</v>
      </c>
      <c r="L240" s="56">
        <f t="shared" si="719"/>
        <v>0</v>
      </c>
      <c r="M240" s="26">
        <f>ROUND(M226+M227,0)</f>
        <v>184</v>
      </c>
      <c r="N240" s="26">
        <f t="shared" ref="N240:T240" si="721">ROUND(N226+N227,0)</f>
        <v>153</v>
      </c>
      <c r="O240" s="65">
        <f t="shared" si="721"/>
        <v>4216</v>
      </c>
      <c r="P240" s="65">
        <f t="shared" si="721"/>
        <v>3515</v>
      </c>
      <c r="Q240" s="65">
        <f t="shared" si="721"/>
        <v>6749</v>
      </c>
      <c r="R240" s="65">
        <f t="shared" si="721"/>
        <v>5723</v>
      </c>
      <c r="S240" s="65">
        <f t="shared" si="721"/>
        <v>8252</v>
      </c>
      <c r="T240" s="65">
        <f t="shared" si="721"/>
        <v>6876</v>
      </c>
      <c r="U240" s="46">
        <f t="shared" si="693"/>
        <v>0.5</v>
      </c>
      <c r="V240" s="45">
        <f t="shared" si="694"/>
        <v>0.20004363001745196</v>
      </c>
      <c r="W240" s="24">
        <f t="shared" si="695"/>
        <v>9.4954031861885042</v>
      </c>
      <c r="AF240" s="64" t="str">
        <f t="shared" si="685"/>
        <v>GALICIA (2)</v>
      </c>
      <c r="AG240" s="62">
        <f t="shared" si="696"/>
        <v>118</v>
      </c>
      <c r="AH240" s="63">
        <f t="shared" si="697"/>
        <v>178</v>
      </c>
      <c r="AI240" s="73">
        <f t="shared" si="698"/>
        <v>2726</v>
      </c>
      <c r="AJ240" s="74">
        <f t="shared" si="699"/>
        <v>4090</v>
      </c>
      <c r="AK240" s="73">
        <f t="shared" si="700"/>
        <v>4366</v>
      </c>
      <c r="AL240" s="74">
        <f t="shared" si="701"/>
        <v>6599</v>
      </c>
      <c r="AM240" s="73">
        <f t="shared" si="702"/>
        <v>5336</v>
      </c>
      <c r="AN240" s="74">
        <f t="shared" si="703"/>
        <v>8004</v>
      </c>
      <c r="AR240" s="24">
        <f t="shared" si="686"/>
        <v>9.4954031861885042</v>
      </c>
      <c r="AS240" s="14">
        <f t="shared" si="687"/>
        <v>0.5</v>
      </c>
      <c r="AT240" s="75">
        <f t="shared" si="688"/>
        <v>19.719142645971914</v>
      </c>
    </row>
    <row r="241" spans="1:64" ht="15.75" hidden="1" outlineLevel="2" thickBot="1" x14ac:dyDescent="0.3">
      <c r="A241" s="37" t="str">
        <f t="shared" si="689"/>
        <v>VALENCIANA (3)</v>
      </c>
      <c r="B241" s="104">
        <f>SUMPRODUCT(B228:B230)</f>
        <v>444000</v>
      </c>
      <c r="C241" s="105">
        <f>SUMPRODUCT(C228:C230)</f>
        <v>36990</v>
      </c>
      <c r="D241" s="21">
        <f>ROUND(D229+D228+D230,0)</f>
        <v>191</v>
      </c>
      <c r="E241" s="21">
        <f t="shared" ref="E241:K241" si="722">ROUND(E229+E228+E230,0)</f>
        <v>159</v>
      </c>
      <c r="F241" s="1">
        <f t="shared" si="722"/>
        <v>4384</v>
      </c>
      <c r="G241" s="1">
        <f t="shared" si="722"/>
        <v>3654</v>
      </c>
      <c r="H241" s="1">
        <f t="shared" si="722"/>
        <v>7015</v>
      </c>
      <c r="I241" s="1">
        <f t="shared" si="722"/>
        <v>5846</v>
      </c>
      <c r="J241" s="1">
        <f t="shared" si="722"/>
        <v>8578</v>
      </c>
      <c r="K241" s="1">
        <f t="shared" si="722"/>
        <v>7145</v>
      </c>
      <c r="L241" s="56">
        <f t="shared" ref="L241" si="723">SUMPRODUCT(L228:L230)</f>
        <v>0</v>
      </c>
      <c r="M241" s="26">
        <f>ROUND(M229+M228+M230,0)</f>
        <v>280</v>
      </c>
      <c r="N241" s="26">
        <f t="shared" ref="N241:T241" si="724">ROUND(N229+N228+N230,0)</f>
        <v>233</v>
      </c>
      <c r="O241" s="65">
        <f t="shared" si="724"/>
        <v>6412</v>
      </c>
      <c r="P241" s="65">
        <f t="shared" si="724"/>
        <v>5345</v>
      </c>
      <c r="Q241" s="65">
        <f t="shared" si="724"/>
        <v>10261</v>
      </c>
      <c r="R241" s="65">
        <f t="shared" si="724"/>
        <v>8551</v>
      </c>
      <c r="S241" s="65">
        <f t="shared" si="724"/>
        <v>12547</v>
      </c>
      <c r="T241" s="65">
        <f t="shared" si="724"/>
        <v>10452</v>
      </c>
      <c r="U241" s="46">
        <f t="shared" si="693"/>
        <v>0.46284114765570328</v>
      </c>
      <c r="V241" s="45">
        <f t="shared" si="694"/>
        <v>0.20055983205038497</v>
      </c>
      <c r="W241" s="24">
        <f t="shared" si="695"/>
        <v>12.003244120032441</v>
      </c>
      <c r="AF241" s="64" t="str">
        <f t="shared" si="685"/>
        <v>VALENCIANA (3)</v>
      </c>
      <c r="AG241" s="62">
        <f t="shared" si="696"/>
        <v>185</v>
      </c>
      <c r="AH241" s="63">
        <f t="shared" si="697"/>
        <v>271</v>
      </c>
      <c r="AI241" s="73">
        <f t="shared" si="698"/>
        <v>4253</v>
      </c>
      <c r="AJ241" s="74">
        <f t="shared" si="699"/>
        <v>6221</v>
      </c>
      <c r="AK241" s="73">
        <f t="shared" si="700"/>
        <v>6805</v>
      </c>
      <c r="AL241" s="74">
        <f t="shared" si="701"/>
        <v>9953</v>
      </c>
      <c r="AM241" s="73">
        <f t="shared" si="702"/>
        <v>8319</v>
      </c>
      <c r="AN241" s="74">
        <f t="shared" si="703"/>
        <v>12169</v>
      </c>
      <c r="AR241" s="24">
        <f t="shared" si="686"/>
        <v>12.003244120032441</v>
      </c>
      <c r="AS241" s="14">
        <f t="shared" si="687"/>
        <v>0.46284114765570328</v>
      </c>
      <c r="AT241" s="75">
        <f t="shared" si="688"/>
        <v>18.736486486486488</v>
      </c>
    </row>
    <row r="242" spans="1:64" ht="15.75" hidden="1" outlineLevel="2" thickBot="1" x14ac:dyDescent="0.3">
      <c r="A242" s="39" t="str">
        <f t="shared" si="689"/>
        <v>TARIFA CONJUNTA (18)</v>
      </c>
      <c r="B242" s="104">
        <f>SUMPRODUCT(B213:B232)</f>
        <v>1684200</v>
      </c>
      <c r="C242" s="105">
        <f>SUMPRODUCT(C213:C232)</f>
        <v>174169</v>
      </c>
      <c r="D242" s="1">
        <f>ROUND(SUM(D213:D230),0)</f>
        <v>1089</v>
      </c>
      <c r="E242" s="1">
        <f t="shared" ref="E242:K242" si="725">ROUND(SUM(E213:E230),0)</f>
        <v>915</v>
      </c>
      <c r="F242" s="1">
        <f t="shared" si="725"/>
        <v>24430</v>
      </c>
      <c r="G242" s="1">
        <f t="shared" si="725"/>
        <v>20499</v>
      </c>
      <c r="H242" s="1">
        <f t="shared" si="725"/>
        <v>37366</v>
      </c>
      <c r="I242" s="1">
        <f t="shared" si="725"/>
        <v>31434</v>
      </c>
      <c r="J242" s="1">
        <f t="shared" si="725"/>
        <v>46597</v>
      </c>
      <c r="K242" s="1">
        <f t="shared" si="725"/>
        <v>39037</v>
      </c>
      <c r="L242" s="56">
        <f t="shared" ref="L242" si="726">SUMPRODUCT(L213:L232)</f>
        <v>0</v>
      </c>
      <c r="M242" s="26">
        <f>ROUND(SUM(M213:M230),0)</f>
        <v>1586</v>
      </c>
      <c r="N242" s="26">
        <f t="shared" ref="N242:T242" si="727">ROUND(SUM(N213:N230),0)</f>
        <v>1330</v>
      </c>
      <c r="O242" s="65">
        <f t="shared" si="727"/>
        <v>35750</v>
      </c>
      <c r="P242" s="65">
        <f t="shared" si="727"/>
        <v>29869</v>
      </c>
      <c r="Q242" s="65">
        <f t="shared" si="727"/>
        <v>54529</v>
      </c>
      <c r="R242" s="65">
        <f t="shared" si="727"/>
        <v>45869</v>
      </c>
      <c r="S242" s="65">
        <f t="shared" si="727"/>
        <v>67885</v>
      </c>
      <c r="T242" s="65">
        <f t="shared" si="727"/>
        <v>56823</v>
      </c>
      <c r="U242" s="46">
        <f t="shared" si="693"/>
        <v>0.45561902810154464</v>
      </c>
      <c r="V242" s="45">
        <f t="shared" si="694"/>
        <v>0.19366242282962309</v>
      </c>
      <c r="W242" s="24">
        <f t="shared" si="695"/>
        <v>9.6699182977452942</v>
      </c>
      <c r="AF242" s="64" t="str">
        <f t="shared" si="685"/>
        <v>TARIFA CONJUNTA (18)</v>
      </c>
      <c r="AG242" s="62">
        <f t="shared" si="696"/>
        <v>1060</v>
      </c>
      <c r="AH242" s="63">
        <f t="shared" si="697"/>
        <v>1543</v>
      </c>
      <c r="AI242" s="73">
        <f t="shared" si="698"/>
        <v>23772</v>
      </c>
      <c r="AJ242" s="74">
        <f t="shared" si="699"/>
        <v>34719</v>
      </c>
      <c r="AK242" s="73">
        <f t="shared" si="700"/>
        <v>36402</v>
      </c>
      <c r="AL242" s="74">
        <f t="shared" si="701"/>
        <v>53121</v>
      </c>
      <c r="AM242" s="73">
        <f t="shared" si="702"/>
        <v>45309</v>
      </c>
      <c r="AN242" s="74">
        <f t="shared" si="703"/>
        <v>65983</v>
      </c>
      <c r="AR242" s="24">
        <f t="shared" si="686"/>
        <v>9.6699182977452942</v>
      </c>
      <c r="AS242" s="14">
        <f t="shared" si="687"/>
        <v>0.45561902810154464</v>
      </c>
      <c r="AT242" s="75">
        <f t="shared" si="688"/>
        <v>26.902386889918063</v>
      </c>
    </row>
    <row r="243" spans="1:64" ht="15.75" hidden="1" outlineLevel="2" thickBot="1" x14ac:dyDescent="0.3">
      <c r="A243" s="85" t="str">
        <f t="shared" si="689"/>
        <v>CASTILLA-LEÓN SIN GRATUITO (3)</v>
      </c>
      <c r="B243" s="104"/>
      <c r="C243" s="105"/>
      <c r="D243" s="21"/>
      <c r="E243" s="21"/>
      <c r="F243" s="1"/>
      <c r="G243" s="1"/>
      <c r="H243" s="1"/>
      <c r="I243" s="1"/>
      <c r="J243" s="1"/>
      <c r="K243" s="1"/>
      <c r="L243" s="56" t="e">
        <f>L237-#REF!</f>
        <v>#REF!</v>
      </c>
      <c r="M243" s="26"/>
      <c r="N243" s="26"/>
      <c r="O243" s="65"/>
      <c r="P243" s="65"/>
      <c r="Q243" s="65"/>
      <c r="R243" s="65"/>
      <c r="S243" s="65"/>
      <c r="T243" s="65"/>
      <c r="U243" s="46"/>
      <c r="V243" s="45"/>
      <c r="W243" s="24"/>
      <c r="AF243" s="64" t="str">
        <f t="shared" si="685"/>
        <v>CASTILLA-LEÓN SIN GRATUITO (3)</v>
      </c>
      <c r="AG243" s="62"/>
      <c r="AH243" s="63"/>
      <c r="AI243" s="73"/>
      <c r="AJ243" s="74"/>
      <c r="AK243" s="73"/>
      <c r="AL243" s="74"/>
      <c r="AM243" s="73"/>
      <c r="AN243" s="74"/>
      <c r="AR243" s="24"/>
      <c r="AS243" s="14"/>
      <c r="AT243" s="75"/>
    </row>
    <row r="244" spans="1:64" ht="15.75" hidden="1" outlineLevel="2" thickBot="1" x14ac:dyDescent="0.3">
      <c r="A244" s="85" t="str">
        <f t="shared" si="689"/>
        <v>CATALUÑA SIN GRATUITO (3)</v>
      </c>
      <c r="B244" s="104"/>
      <c r="C244" s="105"/>
      <c r="D244" s="21"/>
      <c r="E244" s="21"/>
      <c r="F244" s="1"/>
      <c r="G244" s="1"/>
      <c r="H244" s="1"/>
      <c r="I244" s="1"/>
      <c r="J244" s="1"/>
      <c r="K244" s="1"/>
      <c r="L244" s="56" t="e">
        <f>L238-#REF!</f>
        <v>#REF!</v>
      </c>
      <c r="M244" s="26"/>
      <c r="N244" s="26"/>
      <c r="O244" s="65"/>
      <c r="P244" s="65"/>
      <c r="Q244" s="65"/>
      <c r="R244" s="65"/>
      <c r="S244" s="65"/>
      <c r="T244" s="65"/>
      <c r="U244" s="46"/>
      <c r="V244" s="45"/>
      <c r="W244" s="24"/>
      <c r="AF244" s="64" t="str">
        <f t="shared" si="685"/>
        <v>CATALUÑA SIN GRATUITO (3)</v>
      </c>
      <c r="AG244" s="62"/>
      <c r="AH244" s="63"/>
      <c r="AI244" s="73"/>
      <c r="AJ244" s="74"/>
      <c r="AK244" s="73"/>
      <c r="AL244" s="74"/>
      <c r="AM244" s="73"/>
      <c r="AN244" s="74"/>
      <c r="AR244" s="24"/>
      <c r="AS244" s="14"/>
      <c r="AT244" s="75"/>
    </row>
    <row r="245" spans="1:64" ht="15.75" hidden="1" outlineLevel="2" thickBot="1" x14ac:dyDescent="0.3">
      <c r="A245" s="38" t="str">
        <f t="shared" si="689"/>
        <v>GALICIA SIN DEPORTIVO (10)</v>
      </c>
      <c r="B245" s="104"/>
      <c r="C245" s="105"/>
      <c r="D245" s="21"/>
      <c r="E245" s="21"/>
      <c r="F245" s="1"/>
      <c r="G245" s="1"/>
      <c r="H245" s="1"/>
      <c r="I245" s="1"/>
      <c r="J245" s="1"/>
      <c r="K245" s="1"/>
      <c r="L245" s="56"/>
      <c r="M245" s="26"/>
      <c r="N245" s="26"/>
      <c r="O245" s="65"/>
      <c r="P245" s="65"/>
      <c r="Q245" s="65"/>
      <c r="R245" s="65"/>
      <c r="S245" s="65"/>
      <c r="T245" s="65"/>
      <c r="U245" s="46"/>
      <c r="V245" s="45"/>
      <c r="W245" s="24"/>
      <c r="AF245" s="64" t="str">
        <f t="shared" si="685"/>
        <v>GALICIA SIN DEPORTIVO (10)</v>
      </c>
      <c r="AG245" s="62"/>
      <c r="AH245" s="63"/>
      <c r="AI245" s="73"/>
      <c r="AJ245" s="74"/>
      <c r="AK245" s="73"/>
      <c r="AL245" s="74"/>
      <c r="AM245" s="73"/>
      <c r="AN245" s="74"/>
      <c r="AR245" s="24">
        <f t="shared" si="686"/>
        <v>0</v>
      </c>
      <c r="AS245" s="14">
        <f t="shared" si="687"/>
        <v>0</v>
      </c>
      <c r="AT245" s="75" t="e">
        <f t="shared" si="688"/>
        <v>#DIV/0!</v>
      </c>
    </row>
    <row r="246" spans="1:64" ht="15.75" hidden="1" outlineLevel="2" thickBot="1" x14ac:dyDescent="0.3">
      <c r="A246" s="37" t="str">
        <f t="shared" si="689"/>
        <v>VALENCIANA SIN DEPORTIVO (2)</v>
      </c>
      <c r="B246" s="104">
        <f t="shared" ref="B246:L246" si="728">B241-B230</f>
        <v>389600</v>
      </c>
      <c r="C246" s="105">
        <f t="shared" si="728"/>
        <v>32077</v>
      </c>
      <c r="D246" s="21">
        <f>ROUND(D228+D229,0)</f>
        <v>155</v>
      </c>
      <c r="E246" s="21">
        <f t="shared" ref="E246:K246" si="729">ROUND(E228+E229,0)</f>
        <v>129</v>
      </c>
      <c r="F246" s="1">
        <f t="shared" si="729"/>
        <v>3566</v>
      </c>
      <c r="G246" s="1">
        <f t="shared" si="729"/>
        <v>2972</v>
      </c>
      <c r="H246" s="1">
        <f t="shared" si="729"/>
        <v>5706</v>
      </c>
      <c r="I246" s="1">
        <f t="shared" si="729"/>
        <v>4755</v>
      </c>
      <c r="J246" s="1">
        <f t="shared" si="729"/>
        <v>6978</v>
      </c>
      <c r="K246" s="1">
        <f t="shared" si="729"/>
        <v>5815</v>
      </c>
      <c r="L246" s="56">
        <f t="shared" si="728"/>
        <v>0</v>
      </c>
      <c r="M246" s="26">
        <f>ROUND(M228+M229,0)</f>
        <v>233</v>
      </c>
      <c r="N246" s="26">
        <f t="shared" ref="N246:T246" si="730">ROUND(N228+N229,0)</f>
        <v>194</v>
      </c>
      <c r="O246" s="65">
        <f t="shared" si="730"/>
        <v>5349</v>
      </c>
      <c r="P246" s="65">
        <f t="shared" si="730"/>
        <v>4458</v>
      </c>
      <c r="Q246" s="65">
        <f t="shared" si="730"/>
        <v>8559</v>
      </c>
      <c r="R246" s="65">
        <f t="shared" si="730"/>
        <v>7133</v>
      </c>
      <c r="S246" s="65">
        <f t="shared" si="730"/>
        <v>10467</v>
      </c>
      <c r="T246" s="65">
        <f t="shared" si="730"/>
        <v>8723</v>
      </c>
      <c r="U246" s="46">
        <f t="shared" si="693"/>
        <v>0.50008598452278585</v>
      </c>
      <c r="V246" s="45">
        <f t="shared" si="694"/>
        <v>0.19999999999999996</v>
      </c>
      <c r="W246" s="24">
        <f t="shared" si="695"/>
        <v>12.14577423075724</v>
      </c>
      <c r="AF246" s="64" t="str">
        <f t="shared" si="685"/>
        <v>VALENCIANA SIN DEPORTIVO (2)</v>
      </c>
      <c r="AG246" s="62">
        <f>ROUND((D246+E246)/$AF$2,0)</f>
        <v>150</v>
      </c>
      <c r="AH246" s="63">
        <f>ROUND((M246+N246)/$AF$2,0)</f>
        <v>226</v>
      </c>
      <c r="AI246" s="73">
        <f>ROUND((F246+G246)/$AF$2,0)</f>
        <v>3459</v>
      </c>
      <c r="AJ246" s="74">
        <f t="shared" ref="AJ246" si="731">ROUND((O246+P246)/$AF$2,0)</f>
        <v>5189</v>
      </c>
      <c r="AK246" s="73">
        <f>ROUND((H246+I246)/$AF$2,0)</f>
        <v>5535</v>
      </c>
      <c r="AL246" s="74">
        <f t="shared" ref="AL246" si="732">ROUND((Q246+R246)/$AF$2,0)</f>
        <v>8303</v>
      </c>
      <c r="AM246" s="73">
        <f>ROUND((J246+K246)/$AF$2,0)</f>
        <v>6769</v>
      </c>
      <c r="AN246" s="74">
        <f t="shared" ref="AN246" si="733">ROUND((S246+T246)/$AF$2,0)</f>
        <v>10153</v>
      </c>
      <c r="AR246" s="24">
        <f t="shared" si="686"/>
        <v>12.14577423075724</v>
      </c>
      <c r="AS246" s="14">
        <f t="shared" si="687"/>
        <v>0.50008598452278585</v>
      </c>
      <c r="AT246" s="75">
        <f t="shared" si="688"/>
        <v>17.374229979466122</v>
      </c>
    </row>
    <row r="247" spans="1:64" ht="15.75" hidden="1" outlineLevel="2" thickBot="1" x14ac:dyDescent="0.3">
      <c r="A247" s="87" t="str">
        <f t="shared" si="689"/>
        <v>TARIFA CONJUNTA DE PAGO (31)</v>
      </c>
      <c r="B247" s="104"/>
      <c r="C247" s="105"/>
      <c r="D247" s="21"/>
      <c r="E247" s="21"/>
      <c r="F247" s="1"/>
      <c r="G247" s="1"/>
      <c r="H247" s="1"/>
      <c r="I247" s="1"/>
      <c r="J247" s="1"/>
      <c r="K247" s="1"/>
      <c r="L247" s="56" t="e">
        <f>L242-#REF!-#REF!</f>
        <v>#REF!</v>
      </c>
      <c r="M247" s="26"/>
      <c r="N247" s="26"/>
      <c r="O247" s="65"/>
      <c r="P247" s="65"/>
      <c r="Q247" s="65"/>
      <c r="R247" s="65"/>
      <c r="S247" s="65"/>
      <c r="T247" s="65"/>
      <c r="U247" s="46"/>
      <c r="V247" s="45"/>
      <c r="W247" s="24"/>
      <c r="AF247" s="64" t="str">
        <f t="shared" si="685"/>
        <v>TARIFA CONJUNTA DE PAGO (31)</v>
      </c>
      <c r="AG247" s="62"/>
      <c r="AH247" s="63"/>
      <c r="AI247" s="73"/>
      <c r="AJ247" s="74"/>
      <c r="AK247" s="73"/>
      <c r="AL247" s="74"/>
      <c r="AM247" s="73"/>
      <c r="AN247" s="74"/>
      <c r="AR247" s="24"/>
      <c r="AS247" s="14"/>
      <c r="AT247" s="75"/>
    </row>
    <row r="248" spans="1:64" ht="15.75" hidden="1" outlineLevel="2" thickBot="1" x14ac:dyDescent="0.3">
      <c r="A248" s="40" t="str">
        <f t="shared" si="689"/>
        <v>TARIFA CONJUNTA INFORMACIÓN GENERAL (17)</v>
      </c>
      <c r="B248" s="104"/>
      <c r="C248" s="105"/>
      <c r="D248" s="1">
        <f>ROUND(D242-D230,0)</f>
        <v>1053</v>
      </c>
      <c r="E248" s="1">
        <f t="shared" ref="E248:K248" si="734">ROUND(E242-E230,0)</f>
        <v>885</v>
      </c>
      <c r="F248" s="1">
        <f t="shared" si="734"/>
        <v>23612</v>
      </c>
      <c r="G248" s="1">
        <f t="shared" si="734"/>
        <v>19817</v>
      </c>
      <c r="H248" s="1">
        <f t="shared" si="734"/>
        <v>36057</v>
      </c>
      <c r="I248" s="1">
        <f t="shared" si="734"/>
        <v>30343</v>
      </c>
      <c r="J248" s="1">
        <f t="shared" si="734"/>
        <v>44997</v>
      </c>
      <c r="K248" s="1">
        <f t="shared" si="734"/>
        <v>37707</v>
      </c>
      <c r="L248" s="56"/>
      <c r="M248" s="26">
        <f>ROUND(M242-M230,0)</f>
        <v>1539</v>
      </c>
      <c r="N248" s="26">
        <f t="shared" ref="N248:T248" si="735">ROUND(N242-N230,0)</f>
        <v>1291</v>
      </c>
      <c r="O248" s="65">
        <f t="shared" si="735"/>
        <v>34687</v>
      </c>
      <c r="P248" s="65">
        <f t="shared" si="735"/>
        <v>28982</v>
      </c>
      <c r="Q248" s="65">
        <f t="shared" si="735"/>
        <v>52827</v>
      </c>
      <c r="R248" s="65">
        <f t="shared" si="735"/>
        <v>44451</v>
      </c>
      <c r="S248" s="65">
        <f t="shared" si="735"/>
        <v>65805</v>
      </c>
      <c r="T248" s="65">
        <f t="shared" si="735"/>
        <v>55094</v>
      </c>
      <c r="U248" s="46"/>
      <c r="V248" s="45"/>
      <c r="W248" s="24"/>
      <c r="AF248" s="64" t="str">
        <f t="shared" si="685"/>
        <v>TARIFA CONJUNTA INFORMACIÓN GENERAL (17)</v>
      </c>
      <c r="AG248" s="62">
        <f>ROUND((D248+E248)/$AF$2,0)</f>
        <v>1025</v>
      </c>
      <c r="AH248" s="63">
        <f>ROUND((M248+N248)/$AF$2,0)</f>
        <v>1497</v>
      </c>
      <c r="AI248" s="73">
        <f>ROUND((F248+G248)/$AF$2,0)</f>
        <v>22978</v>
      </c>
      <c r="AJ248" s="74">
        <f t="shared" ref="AJ248" si="736">ROUND((O248+P248)/$AF$2,0)</f>
        <v>33687</v>
      </c>
      <c r="AK248" s="73">
        <f>ROUND((H248+I248)/$AF$2,0)</f>
        <v>35132</v>
      </c>
      <c r="AL248" s="74">
        <f t="shared" ref="AL248" si="737">ROUND((Q248+R248)/$AF$2,0)</f>
        <v>51470</v>
      </c>
      <c r="AM248" s="73">
        <f>ROUND((J248+K248)/$AF$2,0)</f>
        <v>43759</v>
      </c>
      <c r="AN248" s="74">
        <f t="shared" ref="AN248" si="738">ROUND((S248+T248)/$AF$2,0)</f>
        <v>63968</v>
      </c>
      <c r="AR248" s="24">
        <f t="shared" si="686"/>
        <v>0</v>
      </c>
      <c r="AS248" s="14">
        <f t="shared" si="687"/>
        <v>0</v>
      </c>
      <c r="AT248" s="75" t="e">
        <f t="shared" si="688"/>
        <v>#DIV/0!</v>
      </c>
    </row>
    <row r="249" spans="1:64" ht="15.75" hidden="1" outlineLevel="2" thickBot="1" x14ac:dyDescent="0.3">
      <c r="A249" s="88" t="str">
        <f t="shared" si="689"/>
        <v>TARIFA CONJUNTA INFORMACIÓN GENERAL de PAGO (29)</v>
      </c>
      <c r="B249" s="104"/>
      <c r="C249" s="105"/>
      <c r="D249" s="21"/>
      <c r="E249" s="21"/>
      <c r="F249" s="1"/>
      <c r="G249" s="1"/>
      <c r="H249" s="1"/>
      <c r="I249" s="1"/>
      <c r="J249" s="1"/>
      <c r="K249" s="1"/>
      <c r="L249" s="56"/>
      <c r="M249" s="26"/>
      <c r="N249" s="26"/>
      <c r="O249" s="65"/>
      <c r="P249" s="65"/>
      <c r="Q249" s="65"/>
      <c r="R249" s="65"/>
      <c r="S249" s="65"/>
      <c r="T249" s="65"/>
      <c r="U249" s="46"/>
      <c r="V249" s="45"/>
      <c r="W249" s="24"/>
      <c r="AF249" s="64" t="str">
        <f t="shared" si="685"/>
        <v>TARIFA CONJUNTA INFORMACIÓN GENERAL de PAGO (29)</v>
      </c>
      <c r="AG249" s="62"/>
      <c r="AH249" s="63"/>
      <c r="AI249" s="73"/>
      <c r="AJ249" s="74"/>
      <c r="AK249" s="73"/>
      <c r="AL249" s="74"/>
      <c r="AM249" s="73"/>
      <c r="AN249" s="74"/>
      <c r="AR249" s="24"/>
      <c r="AS249" s="14"/>
      <c r="AT249" s="75"/>
    </row>
    <row r="250" spans="1:64" ht="15.75" hidden="1" outlineLevel="2" thickBot="1" x14ac:dyDescent="0.3">
      <c r="A250" s="106" t="str">
        <f t="shared" si="689"/>
        <v>TARIFA LÍDERES (9)</v>
      </c>
      <c r="B250" s="107"/>
      <c r="C250" s="108"/>
      <c r="D250" s="1">
        <f>ROUND(D214+D217+D218+D220+D221+D222+D226+D228+D229,0)</f>
        <v>732</v>
      </c>
      <c r="E250" s="1">
        <f t="shared" ref="E250:K250" si="739">ROUND(E214+E217+E218+E220+E221+E222+E226+E228+E229,0)</f>
        <v>617</v>
      </c>
      <c r="F250" s="1">
        <f t="shared" si="739"/>
        <v>16017</v>
      </c>
      <c r="G250" s="1">
        <f t="shared" si="739"/>
        <v>13482</v>
      </c>
      <c r="H250" s="1">
        <f t="shared" si="739"/>
        <v>24272</v>
      </c>
      <c r="I250" s="1">
        <f t="shared" si="739"/>
        <v>20528</v>
      </c>
      <c r="J250" s="1">
        <f t="shared" si="739"/>
        <v>30351</v>
      </c>
      <c r="K250" s="1">
        <f t="shared" si="739"/>
        <v>25505</v>
      </c>
      <c r="L250" s="56">
        <f t="shared" ref="L250" si="740">L214+L217+L218+L220+L221+L222+L226+L228+L229</f>
        <v>0</v>
      </c>
      <c r="M250" s="26">
        <f>ROUND(M214+M217+M218+M220+M221+M222+M226+M228+M229,0)</f>
        <v>1057</v>
      </c>
      <c r="N250" s="26">
        <f t="shared" ref="N250:T250" si="741">ROUND(N214+N217+N218+N220+N221+N222+N226+N228+N229,0)</f>
        <v>890</v>
      </c>
      <c r="O250" s="65">
        <f t="shared" si="741"/>
        <v>23294</v>
      </c>
      <c r="P250" s="65">
        <f t="shared" si="741"/>
        <v>19478</v>
      </c>
      <c r="Q250" s="65">
        <f t="shared" si="741"/>
        <v>35145</v>
      </c>
      <c r="R250" s="65">
        <f t="shared" si="741"/>
        <v>29723</v>
      </c>
      <c r="S250" s="65">
        <f t="shared" si="741"/>
        <v>43845</v>
      </c>
      <c r="T250" s="65">
        <f t="shared" si="741"/>
        <v>36789</v>
      </c>
      <c r="U250" s="46"/>
      <c r="V250" s="45"/>
      <c r="W250" s="24"/>
      <c r="AF250" s="64" t="str">
        <f t="shared" si="685"/>
        <v>TARIFA LÍDERES (9)</v>
      </c>
      <c r="AG250" s="62">
        <f>ROUND((D250+E250)/$AF$2,0)</f>
        <v>714</v>
      </c>
      <c r="AH250" s="63">
        <f>ROUND((M250+N250)/$AF$2,0)</f>
        <v>1030</v>
      </c>
      <c r="AI250" s="73">
        <f>ROUND((F250+G250)/$AF$2,0)</f>
        <v>15608</v>
      </c>
      <c r="AJ250" s="74">
        <f t="shared" ref="AJ250" si="742">ROUND((O250+P250)/$AF$2,0)</f>
        <v>22631</v>
      </c>
      <c r="AK250" s="73">
        <f>ROUND((H250+I250)/$AF$2,0)</f>
        <v>23704</v>
      </c>
      <c r="AL250" s="74">
        <f t="shared" ref="AL250" si="743">ROUND((Q250+R250)/$AF$2,0)</f>
        <v>34322</v>
      </c>
      <c r="AM250" s="73">
        <f>ROUND((J250+K250)/$AF$2,0)</f>
        <v>29553</v>
      </c>
      <c r="AN250" s="74">
        <f t="shared" ref="AN250" si="744">ROUND((S250+T250)/$AF$2,0)</f>
        <v>42663</v>
      </c>
      <c r="AR250" s="24">
        <f t="shared" si="686"/>
        <v>0</v>
      </c>
      <c r="AS250" s="14">
        <f t="shared" si="687"/>
        <v>0</v>
      </c>
      <c r="AT250" s="75" t="e">
        <f t="shared" si="688"/>
        <v>#DIV/0!</v>
      </c>
    </row>
    <row r="251" spans="1:64" hidden="1" outlineLevel="1" collapsed="1" x14ac:dyDescent="0.25"/>
    <row r="252" spans="1:64" ht="15.75" hidden="1" outlineLevel="1" thickBot="1" x14ac:dyDescent="0.3">
      <c r="D252" s="15"/>
      <c r="E252" s="7"/>
      <c r="F252" s="15"/>
      <c r="G252" s="7"/>
      <c r="H252" s="6"/>
      <c r="I252" s="16"/>
      <c r="J252" s="6"/>
      <c r="K252" s="7"/>
      <c r="L252" s="19"/>
      <c r="M252" s="15"/>
      <c r="N252" s="15"/>
      <c r="O252" s="15"/>
      <c r="P252" s="15"/>
      <c r="Q252" s="15"/>
      <c r="R252" s="15"/>
      <c r="S252" s="15"/>
      <c r="T252" s="15"/>
    </row>
    <row r="253" spans="1:64" ht="19.5" hidden="1" outlineLevel="1" thickBot="1" x14ac:dyDescent="0.35">
      <c r="A253" s="276" t="s">
        <v>81</v>
      </c>
      <c r="B253" s="25" t="str">
        <f t="shared" ref="B253:X253" si="745">B211</f>
        <v>AUDIENCIA</v>
      </c>
      <c r="C253" s="25" t="str">
        <f t="shared" si="745"/>
        <v>DIFUSIÓN</v>
      </c>
      <c r="D253" s="269" t="str">
        <f t="shared" si="745"/>
        <v>MODULO</v>
      </c>
      <c r="E253" s="270">
        <f t="shared" si="745"/>
        <v>0</v>
      </c>
      <c r="F253" s="271" t="str">
        <f t="shared" si="745"/>
        <v>MEDIA PAGINA</v>
      </c>
      <c r="G253" s="272">
        <f t="shared" si="745"/>
        <v>0</v>
      </c>
      <c r="H253" s="273" t="str">
        <f t="shared" si="745"/>
        <v>ROBAPAGINAS GRANDE</v>
      </c>
      <c r="I253" s="270">
        <f t="shared" si="745"/>
        <v>0</v>
      </c>
      <c r="J253" s="271" t="str">
        <f t="shared" si="745"/>
        <v>PAGINA</v>
      </c>
      <c r="K253" s="272">
        <f t="shared" si="745"/>
        <v>0</v>
      </c>
      <c r="L253" s="17">
        <f t="shared" si="745"/>
        <v>0</v>
      </c>
      <c r="M253" s="274" t="str">
        <f t="shared" si="745"/>
        <v>MODULO</v>
      </c>
      <c r="N253" s="275">
        <f t="shared" si="745"/>
        <v>0</v>
      </c>
      <c r="O253" s="264" t="str">
        <f t="shared" si="745"/>
        <v>MEDIA PAGINA</v>
      </c>
      <c r="P253" s="266">
        <f t="shared" si="745"/>
        <v>0</v>
      </c>
      <c r="Q253" s="274" t="str">
        <f t="shared" si="745"/>
        <v>ROBAP GRANDE</v>
      </c>
      <c r="R253" s="275">
        <f t="shared" si="745"/>
        <v>0</v>
      </c>
      <c r="S253" s="264" t="str">
        <f t="shared" si="745"/>
        <v>PAGINA</v>
      </c>
      <c r="T253" s="266">
        <f t="shared" si="745"/>
        <v>0</v>
      </c>
      <c r="U253" s="264" t="str">
        <f t="shared" si="745"/>
        <v>RECARGOS</v>
      </c>
      <c r="V253" s="265">
        <f t="shared" si="745"/>
        <v>0</v>
      </c>
      <c r="W253" s="262" t="str">
        <f t="shared" si="745"/>
        <v>LECTORES POR EJEMPLAR</v>
      </c>
      <c r="X253" s="263">
        <f t="shared" si="745"/>
        <v>0</v>
      </c>
      <c r="Y253" s="264" t="str">
        <f>Y211</f>
        <v>MÓDULOS POR PÁGINA</v>
      </c>
      <c r="Z253" s="265">
        <f t="shared" ref="Z253:AA253" si="746">Z211</f>
        <v>0</v>
      </c>
      <c r="AA253" s="266">
        <f t="shared" si="746"/>
        <v>0</v>
      </c>
      <c r="AF253" s="58" t="s">
        <v>76</v>
      </c>
      <c r="AG253" s="278" t="s">
        <v>135</v>
      </c>
      <c r="AH253" s="279"/>
      <c r="AI253" s="279"/>
      <c r="AJ253" s="279"/>
      <c r="AK253" s="279"/>
      <c r="AL253" s="279"/>
      <c r="AM253" s="279"/>
      <c r="AN253" s="280"/>
      <c r="AO253" s="264" t="s">
        <v>59</v>
      </c>
      <c r="AP253" s="265"/>
      <c r="AQ253" s="266"/>
      <c r="AT253" s="61" t="s">
        <v>78</v>
      </c>
      <c r="AV253" t="s">
        <v>56</v>
      </c>
      <c r="BA253" t="s">
        <v>57</v>
      </c>
    </row>
    <row r="254" spans="1:64" ht="15.75" hidden="1" outlineLevel="1" thickBot="1" x14ac:dyDescent="0.3">
      <c r="A254" s="276"/>
      <c r="B254" s="25" t="str">
        <f t="shared" ref="B254:W254" si="747">B212</f>
        <v>3º 2018</v>
      </c>
      <c r="C254" s="25" t="str">
        <f t="shared" si="747"/>
        <v>Jul 17 - Jun 18</v>
      </c>
      <c r="D254" s="23" t="str">
        <f t="shared" si="747"/>
        <v>IMPAR</v>
      </c>
      <c r="E254" s="22" t="str">
        <f t="shared" si="747"/>
        <v>PAR</v>
      </c>
      <c r="F254" s="4" t="str">
        <f t="shared" si="747"/>
        <v>IMPAR</v>
      </c>
      <c r="G254" s="5" t="str">
        <f t="shared" si="747"/>
        <v>PAR</v>
      </c>
      <c r="H254" s="2" t="str">
        <f t="shared" si="747"/>
        <v>IMPAR</v>
      </c>
      <c r="I254" s="3" t="str">
        <f t="shared" si="747"/>
        <v>PAR</v>
      </c>
      <c r="J254" s="4" t="str">
        <f t="shared" si="747"/>
        <v>IMPAR</v>
      </c>
      <c r="K254" s="5" t="str">
        <f t="shared" si="747"/>
        <v>PAR</v>
      </c>
      <c r="L254" s="18">
        <f t="shared" si="747"/>
        <v>0</v>
      </c>
      <c r="M254" s="8" t="str">
        <f t="shared" si="747"/>
        <v>IMPAR</v>
      </c>
      <c r="N254" s="9" t="str">
        <f t="shared" si="747"/>
        <v>PAR</v>
      </c>
      <c r="O254" s="10" t="str">
        <f t="shared" si="747"/>
        <v>IMPAR</v>
      </c>
      <c r="P254" s="10" t="str">
        <f t="shared" si="747"/>
        <v>PAR</v>
      </c>
      <c r="Q254" s="9" t="str">
        <f t="shared" si="747"/>
        <v>IMPAR</v>
      </c>
      <c r="R254" s="11" t="str">
        <f t="shared" si="747"/>
        <v>PAR</v>
      </c>
      <c r="S254" s="12" t="str">
        <f t="shared" si="747"/>
        <v>IMPAR</v>
      </c>
      <c r="T254" s="13" t="str">
        <f t="shared" si="747"/>
        <v>PAR</v>
      </c>
      <c r="U254" s="28" t="str">
        <f t="shared" si="747"/>
        <v>COLOR(/pagPar)</v>
      </c>
      <c r="V254" s="48" t="str">
        <f t="shared" si="747"/>
        <v>IMPAR (/PAG)</v>
      </c>
      <c r="W254" s="52" t="str">
        <f t="shared" si="747"/>
        <v>PROMEDIO</v>
      </c>
      <c r="X254" s="53" t="e">
        <f>AVERAGE(W255:W274)</f>
        <v>#DIV/0!</v>
      </c>
      <c r="Y254" s="49" t="str">
        <f>Y212</f>
        <v>ancho</v>
      </c>
      <c r="Z254" s="50" t="str">
        <f t="shared" ref="Z254:AA254" si="748">Z212</f>
        <v>alto</v>
      </c>
      <c r="AA254" s="51" t="str">
        <f t="shared" si="748"/>
        <v>página</v>
      </c>
      <c r="AF254" s="59">
        <f t="shared" ref="AF254:AF272" si="749">AF212</f>
        <v>1.89</v>
      </c>
      <c r="AG254" s="267" t="s">
        <v>44</v>
      </c>
      <c r="AH254" s="268"/>
      <c r="AI254" s="267" t="s">
        <v>11</v>
      </c>
      <c r="AJ254" s="268"/>
      <c r="AK254" s="267" t="s">
        <v>45</v>
      </c>
      <c r="AL254" s="268"/>
      <c r="AM254" s="267" t="s">
        <v>12</v>
      </c>
      <c r="AN254" s="268"/>
      <c r="AO254" s="50" t="s">
        <v>56</v>
      </c>
      <c r="AP254" s="50" t="s">
        <v>57</v>
      </c>
      <c r="AQ254" s="51" t="s">
        <v>60</v>
      </c>
      <c r="AR254" t="s">
        <v>46</v>
      </c>
      <c r="AS254" t="s">
        <v>47</v>
      </c>
      <c r="AT254" s="60" t="s">
        <v>77</v>
      </c>
      <c r="AV254">
        <v>1</v>
      </c>
      <c r="AW254">
        <v>2</v>
      </c>
      <c r="AX254">
        <v>3</v>
      </c>
      <c r="AY254">
        <v>4</v>
      </c>
      <c r="AZ254">
        <v>5</v>
      </c>
      <c r="BA254">
        <v>1</v>
      </c>
      <c r="BB254">
        <v>2</v>
      </c>
      <c r="BC254">
        <v>3</v>
      </c>
      <c r="BD254">
        <v>4</v>
      </c>
      <c r="BE254">
        <v>5</v>
      </c>
      <c r="BF254">
        <v>6</v>
      </c>
      <c r="BG254">
        <v>7</v>
      </c>
      <c r="BH254">
        <v>8</v>
      </c>
      <c r="BI254">
        <v>9</v>
      </c>
      <c r="BJ254">
        <v>10</v>
      </c>
      <c r="BK254">
        <v>11</v>
      </c>
      <c r="BL254">
        <v>12</v>
      </c>
    </row>
    <row r="255" spans="1:64" ht="15.75" hidden="1" outlineLevel="1" thickBot="1" x14ac:dyDescent="0.3">
      <c r="A255" s="91" t="str">
        <f>A213</f>
        <v>LA OPINIÓN DE MALAGA</v>
      </c>
      <c r="B255" s="102">
        <f t="shared" ref="B255:C255" si="750">B213</f>
        <v>11100</v>
      </c>
      <c r="C255" s="103">
        <f t="shared" si="750"/>
        <v>1748</v>
      </c>
      <c r="D255" s="124">
        <v>65</v>
      </c>
      <c r="E255" s="125">
        <v>54</v>
      </c>
      <c r="F255" s="124">
        <v>1490</v>
      </c>
      <c r="G255" s="125">
        <v>1242</v>
      </c>
      <c r="H255" s="124">
        <v>2384</v>
      </c>
      <c r="I255" s="125">
        <v>1987</v>
      </c>
      <c r="J255" s="124">
        <v>2916</v>
      </c>
      <c r="K255" s="125">
        <v>2430</v>
      </c>
      <c r="L255" s="127"/>
      <c r="M255" s="126">
        <v>98</v>
      </c>
      <c r="N255" s="126">
        <f t="shared" ref="N255:T258" si="751">E255*1.5</f>
        <v>81</v>
      </c>
      <c r="O255" s="126">
        <f t="shared" si="751"/>
        <v>2235</v>
      </c>
      <c r="P255" s="126">
        <f t="shared" si="751"/>
        <v>1863</v>
      </c>
      <c r="Q255" s="126">
        <f t="shared" si="751"/>
        <v>3576</v>
      </c>
      <c r="R255" s="126">
        <v>2981</v>
      </c>
      <c r="S255" s="126">
        <f t="shared" si="751"/>
        <v>4374</v>
      </c>
      <c r="T255" s="126">
        <f t="shared" si="751"/>
        <v>3645</v>
      </c>
      <c r="U255" s="46">
        <f t="shared" ref="U255:U272" si="752">T255/K255-1</f>
        <v>0.5</v>
      </c>
      <c r="V255" s="45">
        <f t="shared" ref="V255:V272" si="753">J255/K255-1</f>
        <v>0.19999999999999996</v>
      </c>
      <c r="W255" s="24">
        <f t="shared" ref="W255:W272" si="754">B255/C255</f>
        <v>6.3501144164759724</v>
      </c>
      <c r="Y255">
        <f>Y213</f>
        <v>5</v>
      </c>
      <c r="Z255">
        <f>Z213</f>
        <v>10</v>
      </c>
      <c r="AA255" s="27">
        <f t="shared" ref="AA255:AA272" si="755">Z255*Y255</f>
        <v>50</v>
      </c>
      <c r="AF255" s="64" t="str">
        <f t="shared" si="749"/>
        <v>LA OPINIÓN DE MALAGA</v>
      </c>
      <c r="AG255" s="138">
        <f t="shared" ref="AG255:AG272" si="756">ROUND((D255+E255)/$AF$2,0)</f>
        <v>63</v>
      </c>
      <c r="AH255" s="63">
        <f t="shared" ref="AH255:AH272" si="757">ROUND((M255+N255)/$AF$2,0)</f>
        <v>95</v>
      </c>
      <c r="AI255" s="73">
        <f t="shared" ref="AI255:AI272" si="758">ROUND((F255+G255)/$AF$2,0)</f>
        <v>1446</v>
      </c>
      <c r="AJ255" s="74">
        <f t="shared" ref="AJ255:AJ272" si="759">ROUND((O255+P255)/$AF$2,0)</f>
        <v>2168</v>
      </c>
      <c r="AK255" s="73">
        <f t="shared" ref="AK255:AK272" si="760">ROUND((H255+I255)/$AF$2,0)</f>
        <v>2313</v>
      </c>
      <c r="AL255" s="74">
        <f t="shared" ref="AL255:AL272" si="761">ROUND((Q255+R255)/$AF$2,0)</f>
        <v>3469</v>
      </c>
      <c r="AM255" s="73">
        <f t="shared" ref="AM255:AM272" si="762">ROUND((J255+K255)/$AF$2,0)</f>
        <v>2829</v>
      </c>
      <c r="AN255" s="139">
        <f t="shared" ref="AN255:AN272" si="763">ROUND((S255+T255)/$AF$2,0)</f>
        <v>4243</v>
      </c>
      <c r="AO255" s="57">
        <f>Y255</f>
        <v>5</v>
      </c>
      <c r="AP255" s="57">
        <f t="shared" ref="AP255:AP272" si="764">Z255</f>
        <v>10</v>
      </c>
      <c r="AQ255" s="57">
        <f t="shared" ref="AQ255:AQ272" si="765">AA255</f>
        <v>50</v>
      </c>
      <c r="AR255" s="24">
        <f t="shared" ref="AR255:AR272" si="766">W255</f>
        <v>6.3501144164759724</v>
      </c>
      <c r="AS255" s="14">
        <f t="shared" ref="AS255:AS272" si="767">U255</f>
        <v>0.5</v>
      </c>
      <c r="AT255" s="75">
        <f t="shared" ref="AT255:AT272" si="768">AM255/B255*1000</f>
        <v>254.86486486486487</v>
      </c>
      <c r="AU255" t="s">
        <v>42</v>
      </c>
      <c r="AV255">
        <v>46.2</v>
      </c>
      <c r="AW255">
        <v>96.6</v>
      </c>
      <c r="AX255">
        <v>147</v>
      </c>
      <c r="AY255">
        <v>197.4</v>
      </c>
      <c r="AZ255">
        <v>247.8</v>
      </c>
      <c r="BA255">
        <v>30.2</v>
      </c>
      <c r="BB255">
        <v>64.2</v>
      </c>
      <c r="BC255">
        <v>98.1</v>
      </c>
      <c r="BD255">
        <v>132.1</v>
      </c>
      <c r="BE255">
        <v>166.1</v>
      </c>
      <c r="BF255">
        <v>200.1</v>
      </c>
      <c r="BG255">
        <v>234</v>
      </c>
      <c r="BH255">
        <v>268</v>
      </c>
      <c r="BJ255">
        <v>335.9</v>
      </c>
    </row>
    <row r="256" spans="1:64" ht="15.75" hidden="1" outlineLevel="1" thickBot="1" x14ac:dyDescent="0.3">
      <c r="A256" s="42" t="str">
        <f t="shared" ref="A256:C256" si="769">A214</f>
        <v>LA NUEVA ESPAÑA</v>
      </c>
      <c r="B256" s="104">
        <f t="shared" si="769"/>
        <v>288000</v>
      </c>
      <c r="C256" s="105">
        <f t="shared" si="769"/>
        <v>36404</v>
      </c>
      <c r="D256" s="124">
        <v>130</v>
      </c>
      <c r="E256" s="125">
        <v>108</v>
      </c>
      <c r="F256" s="124">
        <v>2975</v>
      </c>
      <c r="G256" s="125">
        <v>2479</v>
      </c>
      <c r="H256" s="124">
        <v>4762</v>
      </c>
      <c r="I256" s="125">
        <v>3968</v>
      </c>
      <c r="J256" s="124">
        <v>5821</v>
      </c>
      <c r="K256" s="125">
        <v>4851</v>
      </c>
      <c r="L256" s="127"/>
      <c r="M256" s="126">
        <f>+D256*1.5</f>
        <v>195</v>
      </c>
      <c r="N256" s="126">
        <f t="shared" si="751"/>
        <v>162</v>
      </c>
      <c r="O256" s="126">
        <v>4463</v>
      </c>
      <c r="P256" s="126">
        <v>3719</v>
      </c>
      <c r="Q256" s="126">
        <v>7143</v>
      </c>
      <c r="R256" s="126">
        <f t="shared" si="751"/>
        <v>5952</v>
      </c>
      <c r="S256" s="126">
        <v>8732</v>
      </c>
      <c r="T256" s="126">
        <v>7277</v>
      </c>
      <c r="U256" s="46">
        <f t="shared" si="752"/>
        <v>0.50010307153164302</v>
      </c>
      <c r="V256" s="45">
        <f t="shared" si="753"/>
        <v>0.19995877138734275</v>
      </c>
      <c r="W256" s="24">
        <f t="shared" si="754"/>
        <v>7.9112185474123722</v>
      </c>
      <c r="Y256">
        <f t="shared" ref="Y256:Z256" si="770">Y214</f>
        <v>5</v>
      </c>
      <c r="Z256">
        <f t="shared" si="770"/>
        <v>10</v>
      </c>
      <c r="AA256" s="27">
        <f t="shared" si="755"/>
        <v>50</v>
      </c>
      <c r="AF256" s="64" t="str">
        <f t="shared" si="749"/>
        <v>LA NUEVA ESPAÑA</v>
      </c>
      <c r="AG256" s="138">
        <f t="shared" si="756"/>
        <v>126</v>
      </c>
      <c r="AH256" s="63">
        <f t="shared" si="757"/>
        <v>189</v>
      </c>
      <c r="AI256" s="73">
        <f t="shared" si="758"/>
        <v>2886</v>
      </c>
      <c r="AJ256" s="74">
        <f t="shared" si="759"/>
        <v>4329</v>
      </c>
      <c r="AK256" s="73">
        <f t="shared" si="760"/>
        <v>4619</v>
      </c>
      <c r="AL256" s="74">
        <f t="shared" si="761"/>
        <v>6929</v>
      </c>
      <c r="AM256" s="73">
        <f t="shared" si="762"/>
        <v>5647</v>
      </c>
      <c r="AN256" s="139">
        <f t="shared" si="763"/>
        <v>8470</v>
      </c>
      <c r="AO256" s="57">
        <f t="shared" ref="AO256:AO272" si="771">Y256</f>
        <v>5</v>
      </c>
      <c r="AP256" s="57">
        <f t="shared" si="764"/>
        <v>10</v>
      </c>
      <c r="AQ256" s="57">
        <f t="shared" si="765"/>
        <v>50</v>
      </c>
      <c r="AR256" s="24">
        <f t="shared" si="766"/>
        <v>7.9112185474123722</v>
      </c>
      <c r="AS256" s="14">
        <f t="shared" si="767"/>
        <v>0.50010307153164302</v>
      </c>
      <c r="AT256" s="75">
        <f t="shared" si="768"/>
        <v>19.607638888888889</v>
      </c>
      <c r="AU256" t="s">
        <v>22</v>
      </c>
      <c r="AV256">
        <v>47</v>
      </c>
      <c r="AW256">
        <v>98</v>
      </c>
      <c r="AX256">
        <v>149</v>
      </c>
      <c r="AY256">
        <v>200</v>
      </c>
      <c r="AZ256">
        <v>252</v>
      </c>
      <c r="BA256">
        <v>34</v>
      </c>
      <c r="BB256">
        <v>72</v>
      </c>
      <c r="BC256">
        <v>110</v>
      </c>
      <c r="BD256">
        <v>147</v>
      </c>
      <c r="BE256">
        <v>185</v>
      </c>
      <c r="BF256">
        <v>222</v>
      </c>
      <c r="BG256">
        <v>260</v>
      </c>
      <c r="BH256">
        <v>298</v>
      </c>
      <c r="BJ256">
        <v>373</v>
      </c>
    </row>
    <row r="257" spans="1:62" hidden="1" outlineLevel="1" x14ac:dyDescent="0.25">
      <c r="A257" s="167" t="str">
        <f t="shared" ref="A257:C257" si="772">A215</f>
        <v>DIARIO DE MALLORCA</v>
      </c>
      <c r="B257" s="104">
        <f t="shared" si="772"/>
        <v>95600</v>
      </c>
      <c r="C257" s="105">
        <f t="shared" si="772"/>
        <v>10383</v>
      </c>
      <c r="D257" s="124">
        <v>91</v>
      </c>
      <c r="E257" s="125">
        <v>77</v>
      </c>
      <c r="F257" s="124">
        <v>2240</v>
      </c>
      <c r="G257" s="125">
        <v>1860</v>
      </c>
      <c r="H257" s="124">
        <v>3380</v>
      </c>
      <c r="I257" s="125">
        <v>2820</v>
      </c>
      <c r="J257" s="124">
        <v>4340</v>
      </c>
      <c r="K257" s="125">
        <v>3620</v>
      </c>
      <c r="L257" s="127"/>
      <c r="M257" s="126">
        <v>137</v>
      </c>
      <c r="N257" s="126">
        <v>116</v>
      </c>
      <c r="O257" s="126">
        <v>3360</v>
      </c>
      <c r="P257" s="126">
        <v>2800</v>
      </c>
      <c r="Q257" s="126">
        <v>5070</v>
      </c>
      <c r="R257" s="126">
        <v>4230</v>
      </c>
      <c r="S257" s="126">
        <v>6500</v>
      </c>
      <c r="T257" s="126">
        <v>5430</v>
      </c>
      <c r="U257" s="46">
        <f t="shared" si="752"/>
        <v>0.5</v>
      </c>
      <c r="V257" s="45">
        <f t="shared" si="753"/>
        <v>0.19889502762430933</v>
      </c>
      <c r="W257" s="24">
        <f t="shared" si="754"/>
        <v>9.2073581816430696</v>
      </c>
      <c r="Y257">
        <f t="shared" ref="Y257:Z257" si="773">Y215</f>
        <v>5</v>
      </c>
      <c r="Z257">
        <f t="shared" si="773"/>
        <v>10</v>
      </c>
      <c r="AA257" s="27">
        <f t="shared" si="755"/>
        <v>50</v>
      </c>
      <c r="AF257" s="64" t="str">
        <f t="shared" si="749"/>
        <v>DIARIO DE MALLORCA</v>
      </c>
      <c r="AG257" s="138">
        <f t="shared" si="756"/>
        <v>89</v>
      </c>
      <c r="AH257" s="63">
        <f t="shared" si="757"/>
        <v>134</v>
      </c>
      <c r="AI257" s="73">
        <f t="shared" si="758"/>
        <v>2169</v>
      </c>
      <c r="AJ257" s="74">
        <f t="shared" si="759"/>
        <v>3259</v>
      </c>
      <c r="AK257" s="73">
        <f t="shared" si="760"/>
        <v>3280</v>
      </c>
      <c r="AL257" s="74">
        <f t="shared" si="761"/>
        <v>4921</v>
      </c>
      <c r="AM257" s="73">
        <f t="shared" si="762"/>
        <v>4212</v>
      </c>
      <c r="AN257" s="139">
        <f t="shared" si="763"/>
        <v>6312</v>
      </c>
      <c r="AO257" s="57">
        <f t="shared" si="771"/>
        <v>5</v>
      </c>
      <c r="AP257" s="57">
        <f t="shared" si="764"/>
        <v>10</v>
      </c>
      <c r="AQ257" s="57">
        <f t="shared" si="765"/>
        <v>50</v>
      </c>
      <c r="AR257" s="24">
        <f t="shared" si="766"/>
        <v>9.2073581816430696</v>
      </c>
      <c r="AS257" s="14">
        <f t="shared" si="767"/>
        <v>0.5</v>
      </c>
      <c r="AT257" s="75">
        <f t="shared" si="768"/>
        <v>44.05857740585774</v>
      </c>
      <c r="AU257" t="s">
        <v>25</v>
      </c>
      <c r="AV257">
        <v>46.2</v>
      </c>
      <c r="AW257">
        <v>96.6</v>
      </c>
      <c r="AX257">
        <v>147</v>
      </c>
      <c r="AY257">
        <v>197.7</v>
      </c>
      <c r="AZ257">
        <v>248</v>
      </c>
      <c r="BA257">
        <v>34</v>
      </c>
      <c r="BB257">
        <v>72</v>
      </c>
      <c r="BC257">
        <v>109.5</v>
      </c>
      <c r="BD257">
        <v>147</v>
      </c>
      <c r="BE257">
        <v>185</v>
      </c>
      <c r="BF257">
        <v>223</v>
      </c>
      <c r="BG257">
        <v>260</v>
      </c>
      <c r="BH257">
        <v>298</v>
      </c>
      <c r="BI257">
        <v>336</v>
      </c>
      <c r="BJ257">
        <v>374</v>
      </c>
    </row>
    <row r="258" spans="1:62" ht="15.75" hidden="1" outlineLevel="1" thickBot="1" x14ac:dyDescent="0.3">
      <c r="A258" s="168" t="str">
        <f t="shared" ref="A258:C258" si="774">A216</f>
        <v>DIARIO DE IBIZA</v>
      </c>
      <c r="B258" s="104">
        <f t="shared" si="774"/>
        <v>32100</v>
      </c>
      <c r="C258" s="105">
        <f t="shared" si="774"/>
        <v>3270</v>
      </c>
      <c r="D258" s="124">
        <v>54</v>
      </c>
      <c r="E258" s="125">
        <v>45</v>
      </c>
      <c r="F258" s="124">
        <v>1236</v>
      </c>
      <c r="G258" s="125">
        <v>1030</v>
      </c>
      <c r="H258" s="124">
        <v>1978</v>
      </c>
      <c r="I258" s="125">
        <v>1648</v>
      </c>
      <c r="J258" s="124">
        <v>2418</v>
      </c>
      <c r="K258" s="125">
        <v>2015</v>
      </c>
      <c r="L258" s="127"/>
      <c r="M258" s="126">
        <f t="shared" ref="M258:T263" si="775">D258*1.5</f>
        <v>81</v>
      </c>
      <c r="N258" s="126">
        <v>68</v>
      </c>
      <c r="O258" s="126">
        <f t="shared" si="751"/>
        <v>1854</v>
      </c>
      <c r="P258" s="126">
        <f t="shared" si="751"/>
        <v>1545</v>
      </c>
      <c r="Q258" s="126">
        <f t="shared" si="751"/>
        <v>2967</v>
      </c>
      <c r="R258" s="126">
        <f t="shared" si="751"/>
        <v>2472</v>
      </c>
      <c r="S258" s="126">
        <f t="shared" si="751"/>
        <v>3627</v>
      </c>
      <c r="T258" s="126">
        <v>3023</v>
      </c>
      <c r="U258" s="46">
        <f t="shared" si="752"/>
        <v>0.50024813895781639</v>
      </c>
      <c r="V258" s="45">
        <f t="shared" si="753"/>
        <v>0.19999999999999996</v>
      </c>
      <c r="W258" s="24">
        <f t="shared" si="754"/>
        <v>9.8165137614678901</v>
      </c>
      <c r="Y258">
        <f t="shared" ref="Y258:Z258" si="776">Y216</f>
        <v>5</v>
      </c>
      <c r="Z258">
        <f t="shared" si="776"/>
        <v>10</v>
      </c>
      <c r="AA258" s="27">
        <f t="shared" si="755"/>
        <v>50</v>
      </c>
      <c r="AF258" s="64" t="str">
        <f t="shared" si="749"/>
        <v>DIARIO DE IBIZA</v>
      </c>
      <c r="AG258" s="138">
        <f t="shared" si="756"/>
        <v>52</v>
      </c>
      <c r="AH258" s="63">
        <f t="shared" si="757"/>
        <v>79</v>
      </c>
      <c r="AI258" s="73">
        <f t="shared" si="758"/>
        <v>1199</v>
      </c>
      <c r="AJ258" s="74">
        <f t="shared" si="759"/>
        <v>1798</v>
      </c>
      <c r="AK258" s="73">
        <f t="shared" si="760"/>
        <v>1919</v>
      </c>
      <c r="AL258" s="74">
        <f t="shared" si="761"/>
        <v>2878</v>
      </c>
      <c r="AM258" s="73">
        <f t="shared" si="762"/>
        <v>2346</v>
      </c>
      <c r="AN258" s="139">
        <f t="shared" si="763"/>
        <v>3519</v>
      </c>
      <c r="AO258" s="57">
        <f t="shared" si="771"/>
        <v>5</v>
      </c>
      <c r="AP258" s="57">
        <f t="shared" si="764"/>
        <v>10</v>
      </c>
      <c r="AQ258" s="57">
        <f t="shared" si="765"/>
        <v>50</v>
      </c>
      <c r="AR258" s="24">
        <f t="shared" si="766"/>
        <v>9.8165137614678901</v>
      </c>
      <c r="AS258" s="14">
        <f t="shared" si="767"/>
        <v>0.50024813895781639</v>
      </c>
      <c r="AT258" s="75">
        <f t="shared" si="768"/>
        <v>73.084112149532714</v>
      </c>
      <c r="AU258" t="s">
        <v>27</v>
      </c>
      <c r="AV258">
        <v>46.2</v>
      </c>
      <c r="AW258">
        <v>96.6</v>
      </c>
      <c r="AX258">
        <v>147</v>
      </c>
      <c r="AY258">
        <v>197.4</v>
      </c>
      <c r="AZ258">
        <v>247.8</v>
      </c>
      <c r="BA258">
        <v>46.2</v>
      </c>
      <c r="BB258">
        <v>64.2</v>
      </c>
      <c r="BC258">
        <v>98.1</v>
      </c>
      <c r="BD258">
        <v>132.1</v>
      </c>
      <c r="BE258">
        <v>166.1</v>
      </c>
      <c r="BF258">
        <v>200.1</v>
      </c>
      <c r="BG258">
        <v>234</v>
      </c>
      <c r="BH258">
        <v>268</v>
      </c>
      <c r="BI258">
        <v>302</v>
      </c>
      <c r="BJ258">
        <v>336</v>
      </c>
    </row>
    <row r="259" spans="1:62" hidden="1" outlineLevel="1" x14ac:dyDescent="0.25">
      <c r="A259" s="29" t="str">
        <f t="shared" ref="A259:C259" si="777">A217</f>
        <v>EL DÍA DE TENERIFE</v>
      </c>
      <c r="B259" s="104">
        <f t="shared" si="777"/>
        <v>130400</v>
      </c>
      <c r="C259" s="105">
        <f t="shared" si="777"/>
        <v>8148</v>
      </c>
      <c r="D259" s="124">
        <f>+D217*1.3</f>
        <v>84.5</v>
      </c>
      <c r="E259" s="125">
        <f t="shared" ref="E259:K259" si="778">+E217*1.3</f>
        <v>71.5</v>
      </c>
      <c r="F259" s="124">
        <f t="shared" si="778"/>
        <v>1690</v>
      </c>
      <c r="G259" s="125">
        <f t="shared" si="778"/>
        <v>1430</v>
      </c>
      <c r="H259" s="124">
        <f t="shared" si="778"/>
        <v>2366</v>
      </c>
      <c r="I259" s="125">
        <f t="shared" si="778"/>
        <v>2002</v>
      </c>
      <c r="J259" s="124">
        <f t="shared" si="778"/>
        <v>3380</v>
      </c>
      <c r="K259" s="125">
        <f t="shared" si="778"/>
        <v>2860</v>
      </c>
      <c r="L259" s="127"/>
      <c r="M259" s="126">
        <f t="shared" si="775"/>
        <v>126.75</v>
      </c>
      <c r="N259" s="126">
        <f t="shared" si="775"/>
        <v>107.25</v>
      </c>
      <c r="O259" s="126">
        <f t="shared" si="775"/>
        <v>2535</v>
      </c>
      <c r="P259" s="126">
        <f t="shared" si="775"/>
        <v>2145</v>
      </c>
      <c r="Q259" s="126">
        <f t="shared" si="775"/>
        <v>3549</v>
      </c>
      <c r="R259" s="126">
        <f t="shared" si="775"/>
        <v>3003</v>
      </c>
      <c r="S259" s="126">
        <f t="shared" si="775"/>
        <v>5070</v>
      </c>
      <c r="T259" s="126">
        <f t="shared" si="775"/>
        <v>4290</v>
      </c>
      <c r="U259" s="46">
        <f t="shared" si="752"/>
        <v>0.5</v>
      </c>
      <c r="V259" s="45">
        <f t="shared" si="753"/>
        <v>0.18181818181818188</v>
      </c>
      <c r="W259" s="24">
        <f t="shared" si="754"/>
        <v>16.00392734413353</v>
      </c>
      <c r="Y259">
        <f t="shared" ref="Y259:Z259" si="779">Y217</f>
        <v>5</v>
      </c>
      <c r="Z259">
        <f t="shared" si="779"/>
        <v>8</v>
      </c>
      <c r="AA259" s="27">
        <f t="shared" si="755"/>
        <v>40</v>
      </c>
      <c r="AF259" s="64" t="str">
        <f t="shared" si="749"/>
        <v>EL DÍA DE TENERIFE</v>
      </c>
      <c r="AG259" s="138">
        <f t="shared" si="756"/>
        <v>83</v>
      </c>
      <c r="AH259" s="63">
        <f t="shared" si="757"/>
        <v>124</v>
      </c>
      <c r="AI259" s="73">
        <f t="shared" si="758"/>
        <v>1651</v>
      </c>
      <c r="AJ259" s="74">
        <f t="shared" si="759"/>
        <v>2476</v>
      </c>
      <c r="AK259" s="73">
        <f t="shared" si="760"/>
        <v>2311</v>
      </c>
      <c r="AL259" s="74">
        <f t="shared" si="761"/>
        <v>3467</v>
      </c>
      <c r="AM259" s="73">
        <f t="shared" si="762"/>
        <v>3302</v>
      </c>
      <c r="AN259" s="139">
        <f t="shared" si="763"/>
        <v>4952</v>
      </c>
      <c r="AO259" s="57">
        <f t="shared" si="771"/>
        <v>5</v>
      </c>
      <c r="AP259" s="57">
        <f t="shared" si="764"/>
        <v>8</v>
      </c>
      <c r="AQ259" s="57">
        <f t="shared" si="765"/>
        <v>40</v>
      </c>
      <c r="AR259" s="24">
        <f t="shared" si="766"/>
        <v>16.00392734413353</v>
      </c>
      <c r="AS259" s="14">
        <f t="shared" si="767"/>
        <v>0.5</v>
      </c>
      <c r="AT259" s="75">
        <f t="shared" si="768"/>
        <v>25.322085889570555</v>
      </c>
      <c r="AU259" t="s">
        <v>31</v>
      </c>
      <c r="AV259">
        <v>46</v>
      </c>
      <c r="AW259">
        <v>97</v>
      </c>
      <c r="AX259">
        <v>148</v>
      </c>
      <c r="AY259">
        <v>199</v>
      </c>
      <c r="AZ259">
        <v>250</v>
      </c>
      <c r="BA259">
        <v>37.6</v>
      </c>
      <c r="BB259">
        <v>79.400000000000006</v>
      </c>
      <c r="BC259">
        <v>121.2</v>
      </c>
      <c r="BD259">
        <v>162.9</v>
      </c>
      <c r="BE259">
        <v>204.7</v>
      </c>
      <c r="BF259">
        <v>246.5</v>
      </c>
      <c r="BH259">
        <v>330</v>
      </c>
    </row>
    <row r="260" spans="1:62" hidden="1" outlineLevel="1" x14ac:dyDescent="0.25">
      <c r="A260" s="30" t="str">
        <f t="shared" ref="A260:C260" si="780">A218</f>
        <v>LA PROVINCIA</v>
      </c>
      <c r="B260" s="104">
        <f t="shared" si="780"/>
        <v>103500</v>
      </c>
      <c r="C260" s="105">
        <f t="shared" si="780"/>
        <v>12466</v>
      </c>
      <c r="D260" s="124">
        <v>107</v>
      </c>
      <c r="E260" s="125">
        <v>89</v>
      </c>
      <c r="F260" s="124">
        <v>2453</v>
      </c>
      <c r="G260" s="125">
        <v>2044</v>
      </c>
      <c r="H260" s="124">
        <v>3926</v>
      </c>
      <c r="I260" s="125">
        <v>3272</v>
      </c>
      <c r="J260" s="124">
        <v>4800</v>
      </c>
      <c r="K260" s="125">
        <v>4000</v>
      </c>
      <c r="L260" s="127"/>
      <c r="M260" s="126">
        <v>161</v>
      </c>
      <c r="N260" s="126">
        <v>134</v>
      </c>
      <c r="O260" s="126">
        <v>3680</v>
      </c>
      <c r="P260" s="126">
        <f t="shared" si="775"/>
        <v>3066</v>
      </c>
      <c r="Q260" s="126">
        <f>H260*1.5</f>
        <v>5889</v>
      </c>
      <c r="R260" s="126">
        <f t="shared" si="775"/>
        <v>4908</v>
      </c>
      <c r="S260" s="126">
        <f>J260*1.5</f>
        <v>7200</v>
      </c>
      <c r="T260" s="126">
        <f t="shared" si="775"/>
        <v>6000</v>
      </c>
      <c r="U260" s="46">
        <f t="shared" si="752"/>
        <v>0.5</v>
      </c>
      <c r="V260" s="45">
        <f t="shared" si="753"/>
        <v>0.19999999999999996</v>
      </c>
      <c r="W260" s="24">
        <f t="shared" si="754"/>
        <v>8.3025830258302591</v>
      </c>
      <c r="Y260">
        <f t="shared" ref="Y260:Z260" si="781">Y218</f>
        <v>5</v>
      </c>
      <c r="Z260">
        <f t="shared" si="781"/>
        <v>10</v>
      </c>
      <c r="AA260" s="27">
        <f t="shared" si="755"/>
        <v>50</v>
      </c>
      <c r="AF260" s="64" t="str">
        <f t="shared" si="749"/>
        <v>LA PROVINCIA</v>
      </c>
      <c r="AG260" s="138">
        <f t="shared" si="756"/>
        <v>104</v>
      </c>
      <c r="AH260" s="63">
        <f t="shared" si="757"/>
        <v>156</v>
      </c>
      <c r="AI260" s="73">
        <f t="shared" si="758"/>
        <v>2379</v>
      </c>
      <c r="AJ260" s="74">
        <f t="shared" si="759"/>
        <v>3569</v>
      </c>
      <c r="AK260" s="73">
        <f t="shared" si="760"/>
        <v>3808</v>
      </c>
      <c r="AL260" s="74">
        <f t="shared" si="761"/>
        <v>5713</v>
      </c>
      <c r="AM260" s="73">
        <f t="shared" si="762"/>
        <v>4656</v>
      </c>
      <c r="AN260" s="139">
        <f t="shared" si="763"/>
        <v>6984</v>
      </c>
      <c r="AO260" s="57">
        <f t="shared" si="771"/>
        <v>5</v>
      </c>
      <c r="AP260" s="57">
        <f t="shared" si="764"/>
        <v>10</v>
      </c>
      <c r="AQ260" s="57">
        <f t="shared" si="765"/>
        <v>50</v>
      </c>
      <c r="AR260" s="24">
        <f t="shared" si="766"/>
        <v>8.3025830258302591</v>
      </c>
      <c r="AS260" s="14">
        <f t="shared" si="767"/>
        <v>0.5</v>
      </c>
      <c r="AT260" s="75">
        <f t="shared" si="768"/>
        <v>44.985507246376805</v>
      </c>
      <c r="AU260" t="s">
        <v>24</v>
      </c>
      <c r="AV260">
        <v>45</v>
      </c>
      <c r="AW260">
        <v>95</v>
      </c>
      <c r="AX260">
        <v>145</v>
      </c>
      <c r="AY260">
        <v>195</v>
      </c>
      <c r="AZ260">
        <v>245</v>
      </c>
      <c r="BA260">
        <v>33</v>
      </c>
      <c r="BB260">
        <v>69</v>
      </c>
      <c r="BC260">
        <v>106</v>
      </c>
      <c r="BD260">
        <v>143</v>
      </c>
      <c r="BE260">
        <v>180</v>
      </c>
      <c r="BF260">
        <v>216</v>
      </c>
      <c r="BG260">
        <v>253</v>
      </c>
      <c r="BH260">
        <v>290</v>
      </c>
      <c r="BJ260">
        <v>364</v>
      </c>
    </row>
    <row r="261" spans="1:62" hidden="1" outlineLevel="1" x14ac:dyDescent="0.25">
      <c r="A261" s="168" t="str">
        <f t="shared" ref="A261:C261" si="782">A219</f>
        <v>LA OPINIÓN DE TENERIFE</v>
      </c>
      <c r="B261" s="104">
        <f t="shared" si="782"/>
        <v>0</v>
      </c>
      <c r="C261" s="105">
        <f t="shared" si="782"/>
        <v>0</v>
      </c>
      <c r="D261" s="124"/>
      <c r="E261" s="125"/>
      <c r="F261" s="124"/>
      <c r="G261" s="125"/>
      <c r="H261" s="124"/>
      <c r="I261" s="125"/>
      <c r="J261" s="124"/>
      <c r="K261" s="125"/>
      <c r="L261" s="127">
        <v>113.08500000000001</v>
      </c>
      <c r="M261" s="126"/>
      <c r="N261" s="126"/>
      <c r="O261" s="126"/>
      <c r="P261" s="126"/>
      <c r="Q261" s="126"/>
      <c r="R261" s="126"/>
      <c r="S261" s="126"/>
      <c r="T261" s="126"/>
      <c r="U261" s="46" t="e">
        <f t="shared" si="752"/>
        <v>#DIV/0!</v>
      </c>
      <c r="V261" s="45" t="e">
        <f t="shared" si="753"/>
        <v>#DIV/0!</v>
      </c>
      <c r="W261" s="24" t="e">
        <f t="shared" si="754"/>
        <v>#DIV/0!</v>
      </c>
      <c r="Y261">
        <f t="shared" ref="Y261:Z261" si="783">Y219</f>
        <v>5</v>
      </c>
      <c r="Z261">
        <f t="shared" si="783"/>
        <v>10</v>
      </c>
      <c r="AA261" s="27">
        <f t="shared" si="755"/>
        <v>50</v>
      </c>
      <c r="AF261" s="64" t="str">
        <f t="shared" si="749"/>
        <v>LA OPINIÓN DE TENERIFE</v>
      </c>
      <c r="AG261" s="138">
        <f t="shared" si="756"/>
        <v>0</v>
      </c>
      <c r="AH261" s="63">
        <f t="shared" si="757"/>
        <v>0</v>
      </c>
      <c r="AI261" s="73">
        <f t="shared" si="758"/>
        <v>0</v>
      </c>
      <c r="AJ261" s="74">
        <f t="shared" si="759"/>
        <v>0</v>
      </c>
      <c r="AK261" s="73">
        <f t="shared" si="760"/>
        <v>0</v>
      </c>
      <c r="AL261" s="74">
        <f t="shared" si="761"/>
        <v>0</v>
      </c>
      <c r="AM261" s="73">
        <f t="shared" si="762"/>
        <v>0</v>
      </c>
      <c r="AN261" s="139">
        <f t="shared" si="763"/>
        <v>0</v>
      </c>
      <c r="AO261" s="57">
        <f t="shared" si="771"/>
        <v>5</v>
      </c>
      <c r="AP261" s="57">
        <f t="shared" si="764"/>
        <v>10</v>
      </c>
      <c r="AQ261" s="57">
        <f t="shared" si="765"/>
        <v>50</v>
      </c>
      <c r="AR261" s="24" t="e">
        <f t="shared" si="766"/>
        <v>#DIV/0!</v>
      </c>
      <c r="AS261" s="14" t="e">
        <f t="shared" si="767"/>
        <v>#DIV/0!</v>
      </c>
      <c r="AT261" s="75" t="e">
        <f t="shared" si="768"/>
        <v>#DIV/0!</v>
      </c>
      <c r="AU261" t="s">
        <v>28</v>
      </c>
      <c r="AV261">
        <v>45</v>
      </c>
      <c r="AW261">
        <v>94</v>
      </c>
      <c r="AX261">
        <v>144</v>
      </c>
      <c r="AY261">
        <v>194</v>
      </c>
      <c r="AZ261">
        <v>244</v>
      </c>
      <c r="BA261">
        <v>33</v>
      </c>
      <c r="BB261">
        <v>71</v>
      </c>
      <c r="BC261">
        <v>108</v>
      </c>
      <c r="BD261">
        <v>148</v>
      </c>
      <c r="BE261">
        <v>183</v>
      </c>
      <c r="BF261">
        <v>221</v>
      </c>
      <c r="BG261">
        <v>259</v>
      </c>
      <c r="BH261">
        <v>296</v>
      </c>
      <c r="BJ261">
        <v>370</v>
      </c>
    </row>
    <row r="262" spans="1:62" hidden="1" outlineLevel="1" x14ac:dyDescent="0.25">
      <c r="A262" s="30" t="str">
        <f t="shared" ref="A262:C262" si="784">A220</f>
        <v>LA GACETA REGIONAL SALAMANCA</v>
      </c>
      <c r="B262" s="104">
        <f t="shared" si="784"/>
        <v>69700</v>
      </c>
      <c r="C262" s="105">
        <f t="shared" si="784"/>
        <v>9491</v>
      </c>
      <c r="D262" s="124">
        <v>106</v>
      </c>
      <c r="E262" s="125">
        <v>85</v>
      </c>
      <c r="F262" s="126">
        <f>+D262*20</f>
        <v>2120</v>
      </c>
      <c r="G262" s="126">
        <f>+E262*20</f>
        <v>1700</v>
      </c>
      <c r="H262" s="126">
        <f>+D262*24</f>
        <v>2544</v>
      </c>
      <c r="I262" s="126">
        <f>+E262*24</f>
        <v>2040</v>
      </c>
      <c r="J262" s="124">
        <v>3187</v>
      </c>
      <c r="K262" s="125">
        <v>2550</v>
      </c>
      <c r="L262" s="127"/>
      <c r="M262" s="124">
        <v>159</v>
      </c>
      <c r="N262" s="125">
        <v>127</v>
      </c>
      <c r="O262" s="126">
        <f>M262*20</f>
        <v>3180</v>
      </c>
      <c r="P262" s="126">
        <f>N262*20</f>
        <v>2540</v>
      </c>
      <c r="Q262" s="126">
        <f>M262*24</f>
        <v>3816</v>
      </c>
      <c r="R262" s="126">
        <f>N262*24</f>
        <v>3048</v>
      </c>
      <c r="S262" s="124">
        <v>4780</v>
      </c>
      <c r="T262" s="125">
        <v>3825</v>
      </c>
      <c r="U262" s="46">
        <f t="shared" si="752"/>
        <v>0.5</v>
      </c>
      <c r="V262" s="45">
        <f t="shared" si="753"/>
        <v>0.24980392156862741</v>
      </c>
      <c r="W262" s="24">
        <f t="shared" si="754"/>
        <v>7.3437993888947428</v>
      </c>
      <c r="Y262">
        <f t="shared" ref="Y262:Z262" si="785">Y220</f>
        <v>5</v>
      </c>
      <c r="Z262">
        <f t="shared" si="785"/>
        <v>8</v>
      </c>
      <c r="AA262" s="27">
        <f t="shared" si="755"/>
        <v>40</v>
      </c>
      <c r="AF262" s="64" t="str">
        <f t="shared" si="749"/>
        <v>LA GACETA REGIONAL SALAMANCA</v>
      </c>
      <c r="AG262" s="138">
        <f t="shared" si="756"/>
        <v>101</v>
      </c>
      <c r="AH262" s="63">
        <f t="shared" si="757"/>
        <v>151</v>
      </c>
      <c r="AI262" s="73">
        <f t="shared" si="758"/>
        <v>2021</v>
      </c>
      <c r="AJ262" s="74">
        <f t="shared" si="759"/>
        <v>3026</v>
      </c>
      <c r="AK262" s="73">
        <f t="shared" si="760"/>
        <v>2425</v>
      </c>
      <c r="AL262" s="74">
        <f t="shared" si="761"/>
        <v>3632</v>
      </c>
      <c r="AM262" s="73">
        <f t="shared" si="762"/>
        <v>3035</v>
      </c>
      <c r="AN262" s="139">
        <f t="shared" si="763"/>
        <v>4553</v>
      </c>
      <c r="AO262" s="57">
        <f t="shared" si="771"/>
        <v>5</v>
      </c>
      <c r="AP262" s="57">
        <f t="shared" si="764"/>
        <v>8</v>
      </c>
      <c r="AQ262" s="57">
        <f t="shared" si="765"/>
        <v>40</v>
      </c>
      <c r="AR262" s="24">
        <f t="shared" si="766"/>
        <v>7.3437993888947428</v>
      </c>
      <c r="AS262" s="14">
        <f t="shared" si="767"/>
        <v>0.5</v>
      </c>
      <c r="AT262" s="75">
        <f t="shared" si="768"/>
        <v>43.54375896700143</v>
      </c>
      <c r="AU262" t="s">
        <v>39</v>
      </c>
      <c r="AV262">
        <v>47</v>
      </c>
      <c r="AW262">
        <v>99</v>
      </c>
      <c r="AX262">
        <v>151</v>
      </c>
      <c r="AY262">
        <v>203</v>
      </c>
      <c r="AZ262">
        <v>255</v>
      </c>
      <c r="BA262">
        <v>41</v>
      </c>
      <c r="BB262">
        <v>86</v>
      </c>
      <c r="BC262">
        <v>131</v>
      </c>
      <c r="BD262">
        <v>176</v>
      </c>
      <c r="BE262">
        <v>221</v>
      </c>
      <c r="BF262">
        <v>266</v>
      </c>
      <c r="BH262">
        <v>355</v>
      </c>
    </row>
    <row r="263" spans="1:62" ht="15.75" hidden="1" outlineLevel="1" thickBot="1" x14ac:dyDescent="0.3">
      <c r="A263" s="30" t="str">
        <f t="shared" ref="A263:C263" si="786">A221</f>
        <v>LA OPINIÓN EL CORREO DE ZAMORA</v>
      </c>
      <c r="B263" s="104">
        <f t="shared" si="786"/>
        <v>42300</v>
      </c>
      <c r="C263" s="105">
        <f t="shared" si="786"/>
        <v>4078</v>
      </c>
      <c r="D263" s="124">
        <v>43</v>
      </c>
      <c r="E263" s="125">
        <v>36</v>
      </c>
      <c r="F263" s="124">
        <v>1006</v>
      </c>
      <c r="G263" s="125">
        <v>838</v>
      </c>
      <c r="H263" s="124">
        <v>1608</v>
      </c>
      <c r="I263" s="125">
        <v>1340</v>
      </c>
      <c r="J263" s="124">
        <v>1967</v>
      </c>
      <c r="K263" s="125">
        <v>1639</v>
      </c>
      <c r="L263" s="127"/>
      <c r="M263" s="126">
        <v>65</v>
      </c>
      <c r="N263" s="126">
        <f t="shared" si="775"/>
        <v>54</v>
      </c>
      <c r="O263" s="126">
        <f t="shared" si="775"/>
        <v>1509</v>
      </c>
      <c r="P263" s="126">
        <f t="shared" si="775"/>
        <v>1257</v>
      </c>
      <c r="Q263" s="126">
        <f t="shared" si="775"/>
        <v>2412</v>
      </c>
      <c r="R263" s="126">
        <f t="shared" si="775"/>
        <v>2010</v>
      </c>
      <c r="S263" s="126">
        <v>2951</v>
      </c>
      <c r="T263" s="126">
        <v>2459</v>
      </c>
      <c r="U263" s="46">
        <f t="shared" si="752"/>
        <v>0.50030506406345343</v>
      </c>
      <c r="V263" s="45">
        <f t="shared" si="753"/>
        <v>0.20012202562538128</v>
      </c>
      <c r="W263" s="24">
        <f t="shared" si="754"/>
        <v>10.372731731240805</v>
      </c>
      <c r="Y263">
        <f t="shared" ref="Y263:Z263" si="787">Y221</f>
        <v>5</v>
      </c>
      <c r="Z263">
        <f t="shared" si="787"/>
        <v>10</v>
      </c>
      <c r="AA263" s="27">
        <f t="shared" si="755"/>
        <v>50</v>
      </c>
      <c r="AF263" s="64" t="str">
        <f t="shared" si="749"/>
        <v>LA OPINIÓN EL CORREO DE ZAMORA</v>
      </c>
      <c r="AG263" s="138">
        <f t="shared" si="756"/>
        <v>42</v>
      </c>
      <c r="AH263" s="63">
        <f t="shared" si="757"/>
        <v>63</v>
      </c>
      <c r="AI263" s="73">
        <f t="shared" si="758"/>
        <v>976</v>
      </c>
      <c r="AJ263" s="74">
        <f t="shared" si="759"/>
        <v>1463</v>
      </c>
      <c r="AK263" s="73">
        <f t="shared" si="760"/>
        <v>1560</v>
      </c>
      <c r="AL263" s="74">
        <f t="shared" si="761"/>
        <v>2340</v>
      </c>
      <c r="AM263" s="73">
        <f t="shared" si="762"/>
        <v>1908</v>
      </c>
      <c r="AN263" s="139">
        <f t="shared" si="763"/>
        <v>2862</v>
      </c>
      <c r="AO263" s="57">
        <f t="shared" si="771"/>
        <v>5</v>
      </c>
      <c r="AP263" s="57">
        <f t="shared" si="764"/>
        <v>10</v>
      </c>
      <c r="AQ263" s="57">
        <f t="shared" si="765"/>
        <v>50</v>
      </c>
      <c r="AR263" s="24">
        <f t="shared" si="766"/>
        <v>10.372731731240805</v>
      </c>
      <c r="AS263" s="14">
        <f t="shared" si="767"/>
        <v>0.50030506406345343</v>
      </c>
      <c r="AT263" s="75">
        <f t="shared" si="768"/>
        <v>45.106382978723403</v>
      </c>
      <c r="AU263" t="s">
        <v>41</v>
      </c>
      <c r="AV263">
        <v>46</v>
      </c>
      <c r="AW263">
        <v>97</v>
      </c>
      <c r="AX263">
        <v>149</v>
      </c>
      <c r="AY263">
        <v>199</v>
      </c>
      <c r="AZ263">
        <v>250</v>
      </c>
      <c r="BA263">
        <v>31</v>
      </c>
      <c r="BB263">
        <v>67</v>
      </c>
      <c r="BC263">
        <v>103</v>
      </c>
      <c r="BD263">
        <v>139</v>
      </c>
      <c r="BE263">
        <v>175</v>
      </c>
      <c r="BF263">
        <v>210</v>
      </c>
      <c r="BG263">
        <v>246</v>
      </c>
      <c r="BH263">
        <v>282</v>
      </c>
      <c r="BJ263">
        <v>353</v>
      </c>
    </row>
    <row r="264" spans="1:62" hidden="1" outlineLevel="1" x14ac:dyDescent="0.25">
      <c r="A264" s="109" t="str">
        <f t="shared" ref="A264:C264" si="788">A222</f>
        <v>SEGRE</v>
      </c>
      <c r="B264" s="104">
        <f t="shared" si="788"/>
        <v>85100</v>
      </c>
      <c r="C264" s="105">
        <f t="shared" si="788"/>
        <v>8427</v>
      </c>
      <c r="D264" s="124">
        <f>+D12</f>
        <v>116.62</v>
      </c>
      <c r="E264" s="125">
        <f t="shared" ref="E264:K264" si="789">+E12</f>
        <v>106</v>
      </c>
      <c r="F264" s="124">
        <f t="shared" si="789"/>
        <v>2311.38</v>
      </c>
      <c r="G264" s="125">
        <f t="shared" si="789"/>
        <v>2101.25</v>
      </c>
      <c r="H264" s="124">
        <f t="shared" si="789"/>
        <v>3362</v>
      </c>
      <c r="I264" s="125">
        <f t="shared" si="789"/>
        <v>3151.88</v>
      </c>
      <c r="J264" s="124">
        <f t="shared" si="789"/>
        <v>4202.5</v>
      </c>
      <c r="K264" s="125">
        <f t="shared" si="789"/>
        <v>3782.25</v>
      </c>
      <c r="L264" s="127">
        <v>0</v>
      </c>
      <c r="M264" s="124">
        <f>+M12</f>
        <v>131.33000000000001</v>
      </c>
      <c r="N264" s="125">
        <f t="shared" ref="N264:T264" si="790">+N12</f>
        <v>121.87</v>
      </c>
      <c r="O264" s="124">
        <f t="shared" si="790"/>
        <v>2731.63</v>
      </c>
      <c r="P264" s="125">
        <f t="shared" si="790"/>
        <v>2416.44</v>
      </c>
      <c r="Q264" s="124">
        <f t="shared" si="790"/>
        <v>3782.25</v>
      </c>
      <c r="R264" s="125">
        <f t="shared" si="790"/>
        <v>3572.13</v>
      </c>
      <c r="S264" s="124">
        <f t="shared" si="790"/>
        <v>4622.75</v>
      </c>
      <c r="T264" s="125">
        <f t="shared" si="790"/>
        <v>4202.5</v>
      </c>
      <c r="U264" s="46">
        <f t="shared" si="752"/>
        <v>0.11111111111111116</v>
      </c>
      <c r="V264" s="45">
        <f t="shared" si="753"/>
        <v>0.11111111111111116</v>
      </c>
      <c r="W264" s="24">
        <f t="shared" si="754"/>
        <v>10.098492939361575</v>
      </c>
      <c r="Y264">
        <f t="shared" ref="Y264:Z264" si="791">Y222</f>
        <v>5</v>
      </c>
      <c r="Z264">
        <f t="shared" si="791"/>
        <v>8</v>
      </c>
      <c r="AA264" s="27">
        <f t="shared" si="755"/>
        <v>40</v>
      </c>
      <c r="AF264" s="64" t="str">
        <f t="shared" si="749"/>
        <v>SEGRE</v>
      </c>
      <c r="AG264" s="138">
        <f t="shared" si="756"/>
        <v>118</v>
      </c>
      <c r="AH264" s="63">
        <f t="shared" si="757"/>
        <v>134</v>
      </c>
      <c r="AI264" s="73">
        <f t="shared" si="758"/>
        <v>2335</v>
      </c>
      <c r="AJ264" s="74">
        <f t="shared" si="759"/>
        <v>2724</v>
      </c>
      <c r="AK264" s="73">
        <f t="shared" si="760"/>
        <v>3446</v>
      </c>
      <c r="AL264" s="74">
        <f t="shared" si="761"/>
        <v>3891</v>
      </c>
      <c r="AM264" s="73">
        <f t="shared" si="762"/>
        <v>4225</v>
      </c>
      <c r="AN264" s="139">
        <f t="shared" si="763"/>
        <v>4669</v>
      </c>
      <c r="AO264" s="57">
        <f t="shared" si="771"/>
        <v>5</v>
      </c>
      <c r="AP264" s="57">
        <f t="shared" si="764"/>
        <v>8</v>
      </c>
      <c r="AQ264" s="57">
        <f t="shared" si="765"/>
        <v>40</v>
      </c>
      <c r="AR264" s="24">
        <f t="shared" si="766"/>
        <v>10.098492939361575</v>
      </c>
      <c r="AS264" s="14">
        <f t="shared" si="767"/>
        <v>0.11111111111111116</v>
      </c>
      <c r="AT264" s="75">
        <f t="shared" si="768"/>
        <v>49.647473560517042</v>
      </c>
      <c r="AU264" t="s">
        <v>49</v>
      </c>
      <c r="AV264">
        <v>46.6</v>
      </c>
      <c r="AW264">
        <v>97.5</v>
      </c>
      <c r="AY264">
        <v>199</v>
      </c>
      <c r="AZ264">
        <v>250</v>
      </c>
      <c r="BA264">
        <v>40.200000000000003</v>
      </c>
      <c r="BB264">
        <v>84</v>
      </c>
      <c r="BC264">
        <v>127.8</v>
      </c>
      <c r="BD264">
        <v>171.6</v>
      </c>
      <c r="BE264">
        <v>215.4</v>
      </c>
      <c r="BH264">
        <v>346.8</v>
      </c>
    </row>
    <row r="265" spans="1:62" hidden="1" outlineLevel="1" x14ac:dyDescent="0.25">
      <c r="A265" s="32" t="str">
        <f t="shared" ref="A265:C266" si="792">A223</f>
        <v>DIARI DE GIRONA</v>
      </c>
      <c r="B265" s="104">
        <f t="shared" si="792"/>
        <v>29000</v>
      </c>
      <c r="C265" s="105">
        <f t="shared" si="792"/>
        <v>4854</v>
      </c>
      <c r="D265" s="124">
        <v>50</v>
      </c>
      <c r="E265" s="125">
        <v>42</v>
      </c>
      <c r="F265" s="124">
        <v>1157</v>
      </c>
      <c r="G265" s="125">
        <v>964</v>
      </c>
      <c r="H265" s="124">
        <v>1850</v>
      </c>
      <c r="I265" s="125">
        <v>1542</v>
      </c>
      <c r="J265" s="124">
        <v>2262</v>
      </c>
      <c r="K265" s="125">
        <v>1885</v>
      </c>
      <c r="L265" s="127"/>
      <c r="M265" s="126">
        <f t="shared" ref="M265:T270" si="793">D265*1.5</f>
        <v>75</v>
      </c>
      <c r="N265" s="126">
        <f t="shared" si="793"/>
        <v>63</v>
      </c>
      <c r="O265" s="126">
        <v>1736</v>
      </c>
      <c r="P265" s="126">
        <f t="shared" si="793"/>
        <v>1446</v>
      </c>
      <c r="Q265" s="126">
        <f t="shared" si="793"/>
        <v>2775</v>
      </c>
      <c r="R265" s="126">
        <f t="shared" si="793"/>
        <v>2313</v>
      </c>
      <c r="S265" s="126">
        <f t="shared" si="793"/>
        <v>3393</v>
      </c>
      <c r="T265" s="126">
        <v>2828</v>
      </c>
      <c r="U265" s="46">
        <f t="shared" si="752"/>
        <v>0.50026525198938998</v>
      </c>
      <c r="V265" s="45">
        <f t="shared" si="753"/>
        <v>0.19999999999999996</v>
      </c>
      <c r="W265" s="24">
        <f t="shared" si="754"/>
        <v>5.9744540585084467</v>
      </c>
      <c r="Y265">
        <f t="shared" ref="Y265:Z265" si="794">Y223</f>
        <v>5</v>
      </c>
      <c r="Z265">
        <f t="shared" si="794"/>
        <v>10</v>
      </c>
      <c r="AA265" s="27">
        <f t="shared" si="755"/>
        <v>50</v>
      </c>
      <c r="AF265" s="64" t="str">
        <f t="shared" si="749"/>
        <v>DIARI DE GIRONA</v>
      </c>
      <c r="AG265" s="138">
        <f t="shared" si="756"/>
        <v>49</v>
      </c>
      <c r="AH265" s="63">
        <f t="shared" si="757"/>
        <v>73</v>
      </c>
      <c r="AI265" s="73">
        <f t="shared" si="758"/>
        <v>1122</v>
      </c>
      <c r="AJ265" s="74">
        <f t="shared" si="759"/>
        <v>1684</v>
      </c>
      <c r="AK265" s="73">
        <f t="shared" si="760"/>
        <v>1795</v>
      </c>
      <c r="AL265" s="74">
        <f t="shared" si="761"/>
        <v>2692</v>
      </c>
      <c r="AM265" s="73">
        <f t="shared" si="762"/>
        <v>2194</v>
      </c>
      <c r="AN265" s="139">
        <f t="shared" si="763"/>
        <v>3292</v>
      </c>
      <c r="AO265" s="57">
        <f t="shared" si="771"/>
        <v>5</v>
      </c>
      <c r="AP265" s="57">
        <f t="shared" si="764"/>
        <v>10</v>
      </c>
      <c r="AQ265" s="57">
        <f t="shared" si="765"/>
        <v>50</v>
      </c>
      <c r="AR265" s="24">
        <f t="shared" si="766"/>
        <v>5.9744540585084467</v>
      </c>
      <c r="AS265" s="14">
        <f t="shared" si="767"/>
        <v>0.50026525198938998</v>
      </c>
      <c r="AT265" s="75">
        <f t="shared" si="768"/>
        <v>75.65517241379311</v>
      </c>
      <c r="AU265" t="s">
        <v>30</v>
      </c>
      <c r="AV265">
        <v>46.2</v>
      </c>
      <c r="AW265">
        <v>96.6</v>
      </c>
      <c r="AX265">
        <v>147</v>
      </c>
      <c r="AY265">
        <v>197.4</v>
      </c>
      <c r="AZ265">
        <v>247.8</v>
      </c>
      <c r="BA265">
        <v>30.2</v>
      </c>
      <c r="BB265">
        <v>64.2</v>
      </c>
      <c r="BC265">
        <v>98.2</v>
      </c>
      <c r="BD265">
        <v>132.19999999999999</v>
      </c>
      <c r="BE265">
        <v>166.2</v>
      </c>
      <c r="BF265">
        <v>200.2</v>
      </c>
      <c r="BG265">
        <v>234.2</v>
      </c>
      <c r="BH265">
        <v>268.2</v>
      </c>
      <c r="BJ265">
        <v>336</v>
      </c>
    </row>
    <row r="266" spans="1:62" hidden="1" outlineLevel="1" x14ac:dyDescent="0.25">
      <c r="A266" s="32" t="str">
        <f t="shared" si="792"/>
        <v>REGIÓ 7</v>
      </c>
      <c r="B266" s="104">
        <f t="shared" ref="B266:C266" si="795">B224</f>
        <v>25500</v>
      </c>
      <c r="C266" s="105">
        <f t="shared" si="795"/>
        <v>5114</v>
      </c>
      <c r="D266" s="124">
        <v>43</v>
      </c>
      <c r="E266" s="125">
        <v>36</v>
      </c>
      <c r="F266" s="124">
        <v>1004</v>
      </c>
      <c r="G266" s="125">
        <v>837</v>
      </c>
      <c r="H266" s="124">
        <v>1608</v>
      </c>
      <c r="I266" s="125">
        <v>1340</v>
      </c>
      <c r="J266" s="124">
        <v>1966</v>
      </c>
      <c r="K266" s="125">
        <v>1638</v>
      </c>
      <c r="L266" s="127"/>
      <c r="M266" s="126">
        <v>65</v>
      </c>
      <c r="N266" s="125">
        <f t="shared" si="793"/>
        <v>54</v>
      </c>
      <c r="O266" s="126">
        <v>1506</v>
      </c>
      <c r="P266" s="125">
        <v>1256</v>
      </c>
      <c r="Q266" s="126">
        <f>R266*1.2</f>
        <v>2412</v>
      </c>
      <c r="R266" s="125">
        <v>2010</v>
      </c>
      <c r="S266" s="126">
        <v>2949</v>
      </c>
      <c r="T266" s="125">
        <f t="shared" si="793"/>
        <v>2457</v>
      </c>
      <c r="U266" s="46">
        <f t="shared" si="752"/>
        <v>0.5</v>
      </c>
      <c r="V266" s="45">
        <f t="shared" si="753"/>
        <v>0.2002442002442002</v>
      </c>
      <c r="W266" s="24">
        <f t="shared" si="754"/>
        <v>4.986312084473993</v>
      </c>
      <c r="Y266">
        <f t="shared" ref="Y266:Z266" si="796">Y224</f>
        <v>5</v>
      </c>
      <c r="Z266">
        <f t="shared" si="796"/>
        <v>10</v>
      </c>
      <c r="AA266" s="27">
        <f t="shared" si="755"/>
        <v>50</v>
      </c>
      <c r="AF266" s="64" t="str">
        <f t="shared" si="749"/>
        <v>REGIÓ 7</v>
      </c>
      <c r="AG266" s="138">
        <f t="shared" si="756"/>
        <v>42</v>
      </c>
      <c r="AH266" s="63">
        <f t="shared" si="757"/>
        <v>63</v>
      </c>
      <c r="AI266" s="73">
        <f t="shared" si="758"/>
        <v>974</v>
      </c>
      <c r="AJ266" s="74">
        <f t="shared" si="759"/>
        <v>1461</v>
      </c>
      <c r="AK266" s="73">
        <f t="shared" si="760"/>
        <v>1560</v>
      </c>
      <c r="AL266" s="74">
        <f t="shared" si="761"/>
        <v>2340</v>
      </c>
      <c r="AM266" s="73">
        <f t="shared" si="762"/>
        <v>1907</v>
      </c>
      <c r="AN266" s="139">
        <f t="shared" si="763"/>
        <v>2860</v>
      </c>
      <c r="AO266" s="57">
        <f t="shared" si="771"/>
        <v>5</v>
      </c>
      <c r="AP266" s="57">
        <f t="shared" si="764"/>
        <v>10</v>
      </c>
      <c r="AQ266" s="57">
        <f t="shared" si="765"/>
        <v>50</v>
      </c>
      <c r="AR266" s="24">
        <f t="shared" si="766"/>
        <v>4.986312084473993</v>
      </c>
      <c r="AS266" s="14">
        <f t="shared" si="767"/>
        <v>0.5</v>
      </c>
      <c r="AT266" s="75">
        <f t="shared" si="768"/>
        <v>74.784313725490208</v>
      </c>
      <c r="AU266" t="s">
        <v>40</v>
      </c>
      <c r="AV266">
        <v>46.2</v>
      </c>
      <c r="AW266">
        <v>96.6</v>
      </c>
      <c r="AX266">
        <v>147</v>
      </c>
      <c r="AY266">
        <v>197.4</v>
      </c>
      <c r="AZ266">
        <v>247.8</v>
      </c>
      <c r="BA266">
        <v>30.2</v>
      </c>
      <c r="BB266">
        <v>64.2</v>
      </c>
      <c r="BC266">
        <v>98.2</v>
      </c>
      <c r="BD266">
        <v>132.19999999999999</v>
      </c>
      <c r="BE266">
        <v>166.2</v>
      </c>
      <c r="BF266">
        <v>200.2</v>
      </c>
      <c r="BG266">
        <v>234.2</v>
      </c>
      <c r="BH266">
        <v>268.2</v>
      </c>
      <c r="BJ266">
        <v>336</v>
      </c>
    </row>
    <row r="267" spans="1:62" ht="15.75" hidden="1" outlineLevel="1" thickBot="1" x14ac:dyDescent="0.3">
      <c r="A267" s="32" t="str">
        <f t="shared" ref="A267:C267" si="797">A225</f>
        <v>LA OPINIÓN DE MURCIA</v>
      </c>
      <c r="B267" s="104">
        <f t="shared" si="797"/>
        <v>57300</v>
      </c>
      <c r="C267" s="105">
        <f t="shared" si="797"/>
        <v>4298</v>
      </c>
      <c r="D267" s="124">
        <v>30</v>
      </c>
      <c r="E267" s="125">
        <v>25</v>
      </c>
      <c r="F267" s="124">
        <v>683</v>
      </c>
      <c r="G267" s="125">
        <v>569</v>
      </c>
      <c r="H267" s="124">
        <v>1092</v>
      </c>
      <c r="I267" s="125">
        <v>910</v>
      </c>
      <c r="J267" s="124">
        <v>1334</v>
      </c>
      <c r="K267" s="125">
        <v>1112</v>
      </c>
      <c r="L267" s="127"/>
      <c r="M267" s="126">
        <f>D267*1.5</f>
        <v>45</v>
      </c>
      <c r="N267" s="126">
        <v>38</v>
      </c>
      <c r="O267" s="126">
        <v>1025</v>
      </c>
      <c r="P267" s="126">
        <v>854</v>
      </c>
      <c r="Q267" s="126">
        <f t="shared" si="793"/>
        <v>1638</v>
      </c>
      <c r="R267" s="126">
        <f t="shared" si="793"/>
        <v>1365</v>
      </c>
      <c r="S267" s="126">
        <f t="shared" si="793"/>
        <v>2001</v>
      </c>
      <c r="T267" s="126">
        <f t="shared" si="793"/>
        <v>1668</v>
      </c>
      <c r="U267" s="46">
        <f t="shared" si="752"/>
        <v>0.5</v>
      </c>
      <c r="V267" s="45">
        <f t="shared" si="753"/>
        <v>0.19964028776978426</v>
      </c>
      <c r="W267" s="24">
        <f t="shared" si="754"/>
        <v>13.331782224290368</v>
      </c>
      <c r="Y267">
        <f t="shared" ref="Y267:Z267" si="798">Y225</f>
        <v>5</v>
      </c>
      <c r="Z267">
        <f t="shared" si="798"/>
        <v>10</v>
      </c>
      <c r="AA267" s="27">
        <f t="shared" si="755"/>
        <v>50</v>
      </c>
      <c r="AF267" s="64" t="str">
        <f t="shared" si="749"/>
        <v>LA OPINIÓN DE MURCIA</v>
      </c>
      <c r="AG267" s="138">
        <f t="shared" si="756"/>
        <v>29</v>
      </c>
      <c r="AH267" s="63">
        <f t="shared" si="757"/>
        <v>44</v>
      </c>
      <c r="AI267" s="73">
        <f t="shared" si="758"/>
        <v>662</v>
      </c>
      <c r="AJ267" s="74">
        <f t="shared" si="759"/>
        <v>994</v>
      </c>
      <c r="AK267" s="73">
        <f t="shared" si="760"/>
        <v>1059</v>
      </c>
      <c r="AL267" s="74">
        <f t="shared" si="761"/>
        <v>1589</v>
      </c>
      <c r="AM267" s="73">
        <f t="shared" si="762"/>
        <v>1294</v>
      </c>
      <c r="AN267" s="139">
        <f t="shared" si="763"/>
        <v>1941</v>
      </c>
      <c r="AO267" s="57">
        <f t="shared" si="771"/>
        <v>5</v>
      </c>
      <c r="AP267" s="57">
        <f t="shared" si="764"/>
        <v>10</v>
      </c>
      <c r="AQ267" s="57">
        <f>AA267</f>
        <v>50</v>
      </c>
      <c r="AR267" s="24">
        <f t="shared" si="766"/>
        <v>13.331782224290368</v>
      </c>
      <c r="AS267" s="14">
        <f t="shared" si="767"/>
        <v>0.5</v>
      </c>
      <c r="AT267" s="75">
        <f t="shared" si="768"/>
        <v>22.582897033158815</v>
      </c>
      <c r="AU267" t="s">
        <v>26</v>
      </c>
      <c r="AV267">
        <v>46</v>
      </c>
      <c r="AW267">
        <v>97</v>
      </c>
      <c r="AX267">
        <v>147</v>
      </c>
      <c r="AY267">
        <v>197</v>
      </c>
      <c r="AZ267">
        <v>248</v>
      </c>
      <c r="BA267">
        <v>30</v>
      </c>
      <c r="BB267">
        <v>64</v>
      </c>
      <c r="BC267">
        <v>98</v>
      </c>
      <c r="BD267">
        <v>132</v>
      </c>
      <c r="BE267">
        <v>166</v>
      </c>
      <c r="BF267">
        <v>200</v>
      </c>
      <c r="BG267">
        <v>234</v>
      </c>
      <c r="BH267">
        <v>268</v>
      </c>
      <c r="BJ267">
        <v>336</v>
      </c>
    </row>
    <row r="268" spans="1:62" hidden="1" outlineLevel="1" x14ac:dyDescent="0.25">
      <c r="A268" s="29" t="str">
        <f t="shared" ref="A268:C268" si="799">A226</f>
        <v>FARO DE VIGO</v>
      </c>
      <c r="B268" s="104">
        <f t="shared" si="799"/>
        <v>237700</v>
      </c>
      <c r="C268" s="105">
        <f t="shared" si="799"/>
        <v>24599</v>
      </c>
      <c r="D268" s="124">
        <v>125</v>
      </c>
      <c r="E268" s="125">
        <v>105</v>
      </c>
      <c r="F268" s="124">
        <v>2870</v>
      </c>
      <c r="G268" s="125">
        <v>2390</v>
      </c>
      <c r="H268" s="124">
        <v>4590</v>
      </c>
      <c r="I268" s="125">
        <v>3830</v>
      </c>
      <c r="J268" s="124">
        <v>5620</v>
      </c>
      <c r="K268" s="125">
        <v>4680</v>
      </c>
      <c r="L268" s="127"/>
      <c r="M268" s="126">
        <v>188</v>
      </c>
      <c r="N268" s="126">
        <v>155</v>
      </c>
      <c r="O268" s="126">
        <f t="shared" si="793"/>
        <v>4305</v>
      </c>
      <c r="P268" s="126">
        <v>3590</v>
      </c>
      <c r="Q268" s="126">
        <v>6890</v>
      </c>
      <c r="R268" s="126">
        <v>5740</v>
      </c>
      <c r="S268" s="126">
        <v>8425</v>
      </c>
      <c r="T268" s="126">
        <f t="shared" si="793"/>
        <v>7020</v>
      </c>
      <c r="U268" s="46">
        <f t="shared" si="752"/>
        <v>0.5</v>
      </c>
      <c r="V268" s="45">
        <f t="shared" si="753"/>
        <v>0.20085470085470081</v>
      </c>
      <c r="W268" s="24">
        <f t="shared" si="754"/>
        <v>9.6629944306679132</v>
      </c>
      <c r="Y268">
        <f t="shared" ref="Y268:Z268" si="800">Y226</f>
        <v>5</v>
      </c>
      <c r="Z268">
        <f t="shared" si="800"/>
        <v>10</v>
      </c>
      <c r="AA268" s="27">
        <f t="shared" si="755"/>
        <v>50</v>
      </c>
      <c r="AF268" s="64" t="str">
        <f t="shared" si="749"/>
        <v>FARO DE VIGO</v>
      </c>
      <c r="AG268" s="138">
        <f t="shared" si="756"/>
        <v>122</v>
      </c>
      <c r="AH268" s="63">
        <f t="shared" si="757"/>
        <v>181</v>
      </c>
      <c r="AI268" s="73">
        <f t="shared" si="758"/>
        <v>2783</v>
      </c>
      <c r="AJ268" s="74">
        <f t="shared" si="759"/>
        <v>4177</v>
      </c>
      <c r="AK268" s="73">
        <f t="shared" si="760"/>
        <v>4455</v>
      </c>
      <c r="AL268" s="74">
        <f t="shared" si="761"/>
        <v>6683</v>
      </c>
      <c r="AM268" s="73">
        <f t="shared" si="762"/>
        <v>5450</v>
      </c>
      <c r="AN268" s="139">
        <f t="shared" si="763"/>
        <v>8172</v>
      </c>
      <c r="AO268" s="57">
        <f t="shared" si="771"/>
        <v>5</v>
      </c>
      <c r="AP268" s="57">
        <f t="shared" si="764"/>
        <v>10</v>
      </c>
      <c r="AQ268" s="57">
        <f t="shared" si="765"/>
        <v>50</v>
      </c>
      <c r="AR268" s="24">
        <f t="shared" si="766"/>
        <v>9.6629944306679132</v>
      </c>
      <c r="AS268" s="14">
        <f t="shared" si="767"/>
        <v>0.5</v>
      </c>
      <c r="AT268" s="75">
        <f t="shared" si="768"/>
        <v>22.928060580563738</v>
      </c>
      <c r="AU268" t="s">
        <v>23</v>
      </c>
      <c r="AV268">
        <v>47</v>
      </c>
      <c r="AW268">
        <v>98.2</v>
      </c>
      <c r="AX268">
        <v>149.5</v>
      </c>
      <c r="AY268">
        <v>200.8</v>
      </c>
      <c r="AZ268">
        <v>252</v>
      </c>
      <c r="BA268">
        <v>31</v>
      </c>
      <c r="BB268">
        <v>65.900000000000006</v>
      </c>
      <c r="BC268">
        <v>100.8</v>
      </c>
      <c r="BD268">
        <v>135.69999999999999</v>
      </c>
      <c r="BE268">
        <v>170.5</v>
      </c>
      <c r="BF268">
        <v>205.4</v>
      </c>
      <c r="BG268">
        <v>240.3</v>
      </c>
      <c r="BH268">
        <v>275.2</v>
      </c>
      <c r="BJ268">
        <v>345</v>
      </c>
    </row>
    <row r="269" spans="1:62" ht="15.75" hidden="1" outlineLevel="1" thickBot="1" x14ac:dyDescent="0.3">
      <c r="A269" s="31" t="str">
        <f t="shared" ref="A269:C269" si="801">A227</f>
        <v>LA OPINIÓN DE CORUÑA</v>
      </c>
      <c r="B269" s="104">
        <f t="shared" si="801"/>
        <v>32900</v>
      </c>
      <c r="C269" s="105">
        <f t="shared" si="801"/>
        <v>3899</v>
      </c>
      <c r="D269" s="124">
        <v>31</v>
      </c>
      <c r="E269" s="125">
        <v>26</v>
      </c>
      <c r="F269" s="124">
        <v>725</v>
      </c>
      <c r="G269" s="125">
        <v>604</v>
      </c>
      <c r="H269" s="124">
        <v>1159</v>
      </c>
      <c r="I269" s="125">
        <v>966</v>
      </c>
      <c r="J269" s="124">
        <v>1417</v>
      </c>
      <c r="K269" s="125">
        <v>1181</v>
      </c>
      <c r="L269" s="127"/>
      <c r="M269" s="126">
        <v>47</v>
      </c>
      <c r="N269" s="126">
        <f t="shared" si="793"/>
        <v>39</v>
      </c>
      <c r="O269" s="126">
        <v>1088</v>
      </c>
      <c r="P269" s="126">
        <f t="shared" si="793"/>
        <v>906</v>
      </c>
      <c r="Q269" s="126">
        <v>1739</v>
      </c>
      <c r="R269" s="126">
        <f t="shared" si="793"/>
        <v>1449</v>
      </c>
      <c r="S269" s="126">
        <v>2126</v>
      </c>
      <c r="T269" s="126">
        <v>1772</v>
      </c>
      <c r="U269" s="46">
        <f t="shared" si="752"/>
        <v>0.50042337002540216</v>
      </c>
      <c r="V269" s="45">
        <f t="shared" si="753"/>
        <v>0.19983065198983918</v>
      </c>
      <c r="W269" s="24">
        <f t="shared" si="754"/>
        <v>8.4380610412926398</v>
      </c>
      <c r="Y269">
        <f t="shared" ref="Y269:Z269" si="802">Y227</f>
        <v>5</v>
      </c>
      <c r="Z269">
        <f t="shared" si="802"/>
        <v>10</v>
      </c>
      <c r="AA269" s="27">
        <f t="shared" si="755"/>
        <v>50</v>
      </c>
      <c r="AF269" s="64" t="str">
        <f t="shared" si="749"/>
        <v>LA OPINIÓN DE CORUÑA</v>
      </c>
      <c r="AG269" s="138">
        <f t="shared" si="756"/>
        <v>30</v>
      </c>
      <c r="AH269" s="63">
        <f t="shared" si="757"/>
        <v>46</v>
      </c>
      <c r="AI269" s="73">
        <f t="shared" si="758"/>
        <v>703</v>
      </c>
      <c r="AJ269" s="74">
        <f t="shared" si="759"/>
        <v>1055</v>
      </c>
      <c r="AK269" s="73">
        <f t="shared" si="760"/>
        <v>1124</v>
      </c>
      <c r="AL269" s="74">
        <f t="shared" si="761"/>
        <v>1687</v>
      </c>
      <c r="AM269" s="73">
        <f t="shared" si="762"/>
        <v>1375</v>
      </c>
      <c r="AN269" s="139">
        <f t="shared" si="763"/>
        <v>2062</v>
      </c>
      <c r="AO269" s="57">
        <f t="shared" si="771"/>
        <v>5</v>
      </c>
      <c r="AP269" s="57">
        <f t="shared" si="764"/>
        <v>10</v>
      </c>
      <c r="AQ269" s="57">
        <f t="shared" si="765"/>
        <v>50</v>
      </c>
      <c r="AR269" s="24">
        <f t="shared" si="766"/>
        <v>8.4380610412926398</v>
      </c>
      <c r="AS269" s="14">
        <f t="shared" si="767"/>
        <v>0.50042337002540216</v>
      </c>
      <c r="AT269" s="75">
        <f t="shared" si="768"/>
        <v>41.793313069908812</v>
      </c>
      <c r="AU269" t="s">
        <v>29</v>
      </c>
      <c r="AV269">
        <v>47</v>
      </c>
      <c r="AW269">
        <v>98.2</v>
      </c>
      <c r="AX269">
        <v>149.5</v>
      </c>
      <c r="AY269">
        <v>200.8</v>
      </c>
      <c r="AZ269">
        <v>252</v>
      </c>
      <c r="BA269">
        <v>31</v>
      </c>
      <c r="BB269">
        <v>65.900000000000006</v>
      </c>
      <c r="BC269">
        <v>100.8</v>
      </c>
      <c r="BD269">
        <v>135.69999999999999</v>
      </c>
      <c r="BE269">
        <v>170.5</v>
      </c>
      <c r="BF269">
        <v>205.4</v>
      </c>
      <c r="BG269">
        <v>240.3</v>
      </c>
      <c r="BH269">
        <v>275.2</v>
      </c>
      <c r="BI269">
        <v>310.10000000000002</v>
      </c>
      <c r="BJ269">
        <v>345</v>
      </c>
    </row>
    <row r="270" spans="1:62" hidden="1" outlineLevel="1" x14ac:dyDescent="0.25">
      <c r="A270" s="29" t="str">
        <f t="shared" ref="A270:C270" si="803">A228</f>
        <v>LEVANTE / EMV</v>
      </c>
      <c r="B270" s="104">
        <f t="shared" si="803"/>
        <v>215400</v>
      </c>
      <c r="C270" s="105">
        <f t="shared" si="803"/>
        <v>17993</v>
      </c>
      <c r="D270" s="124">
        <v>107</v>
      </c>
      <c r="E270" s="125">
        <v>89</v>
      </c>
      <c r="F270" s="124">
        <v>2450</v>
      </c>
      <c r="G270" s="125">
        <v>2042</v>
      </c>
      <c r="H270" s="124">
        <v>3922</v>
      </c>
      <c r="I270" s="125">
        <v>3268</v>
      </c>
      <c r="J270" s="124">
        <v>4795</v>
      </c>
      <c r="K270" s="125">
        <v>3996</v>
      </c>
      <c r="L270" s="127"/>
      <c r="M270" s="126">
        <v>161</v>
      </c>
      <c r="N270" s="126">
        <v>134</v>
      </c>
      <c r="O270" s="126">
        <f t="shared" si="793"/>
        <v>3675</v>
      </c>
      <c r="P270" s="126">
        <f t="shared" si="793"/>
        <v>3063</v>
      </c>
      <c r="Q270" s="126">
        <v>5883</v>
      </c>
      <c r="R270" s="126">
        <f t="shared" si="793"/>
        <v>4902</v>
      </c>
      <c r="S270" s="126">
        <v>7193</v>
      </c>
      <c r="T270" s="126">
        <f t="shared" si="793"/>
        <v>5994</v>
      </c>
      <c r="U270" s="46">
        <f t="shared" si="752"/>
        <v>0.5</v>
      </c>
      <c r="V270" s="45">
        <f t="shared" si="753"/>
        <v>0.19994994994994997</v>
      </c>
      <c r="W270" s="24">
        <f t="shared" si="754"/>
        <v>11.971322180848107</v>
      </c>
      <c r="Y270">
        <f t="shared" ref="Y270:Z270" si="804">Y228</f>
        <v>5</v>
      </c>
      <c r="Z270">
        <f t="shared" si="804"/>
        <v>10</v>
      </c>
      <c r="AA270" s="27">
        <f t="shared" si="755"/>
        <v>50</v>
      </c>
      <c r="AF270" s="64" t="str">
        <f t="shared" si="749"/>
        <v>LEVANTE / EMV</v>
      </c>
      <c r="AG270" s="138">
        <f t="shared" si="756"/>
        <v>104</v>
      </c>
      <c r="AH270" s="63">
        <f t="shared" si="757"/>
        <v>156</v>
      </c>
      <c r="AI270" s="73">
        <f t="shared" si="758"/>
        <v>2377</v>
      </c>
      <c r="AJ270" s="74">
        <f t="shared" si="759"/>
        <v>3565</v>
      </c>
      <c r="AK270" s="73">
        <f t="shared" si="760"/>
        <v>3804</v>
      </c>
      <c r="AL270" s="74">
        <f t="shared" si="761"/>
        <v>5706</v>
      </c>
      <c r="AM270" s="73">
        <f t="shared" si="762"/>
        <v>4651</v>
      </c>
      <c r="AN270" s="139">
        <f t="shared" si="763"/>
        <v>6977</v>
      </c>
      <c r="AO270" s="57">
        <f t="shared" si="771"/>
        <v>5</v>
      </c>
      <c r="AP270" s="57">
        <f t="shared" si="764"/>
        <v>10</v>
      </c>
      <c r="AQ270" s="57">
        <f t="shared" si="765"/>
        <v>50</v>
      </c>
      <c r="AR270" s="24">
        <f t="shared" si="766"/>
        <v>11.971322180848107</v>
      </c>
      <c r="AS270" s="14">
        <f t="shared" si="767"/>
        <v>0.5</v>
      </c>
      <c r="AT270" s="75">
        <f t="shared" si="768"/>
        <v>21.592386258124421</v>
      </c>
      <c r="AU270" t="s">
        <v>37</v>
      </c>
      <c r="AV270">
        <v>46</v>
      </c>
      <c r="AW270">
        <v>97</v>
      </c>
      <c r="AX270">
        <v>147</v>
      </c>
      <c r="AY270">
        <v>197</v>
      </c>
      <c r="AZ270">
        <v>248</v>
      </c>
      <c r="BA270">
        <v>30</v>
      </c>
      <c r="BB270">
        <v>64</v>
      </c>
      <c r="BC270">
        <v>98</v>
      </c>
      <c r="BD270">
        <v>132</v>
      </c>
      <c r="BE270">
        <v>166</v>
      </c>
      <c r="BF270">
        <v>200</v>
      </c>
      <c r="BG270">
        <v>234</v>
      </c>
      <c r="BH270">
        <v>268</v>
      </c>
      <c r="BJ270">
        <v>336</v>
      </c>
    </row>
    <row r="271" spans="1:62" hidden="1" outlineLevel="1" x14ac:dyDescent="0.25">
      <c r="A271" s="30" t="str">
        <f t="shared" ref="A271:C271" si="805">A229</f>
        <v>INFORMACIÓN</v>
      </c>
      <c r="B271" s="104">
        <f t="shared" si="805"/>
        <v>174200</v>
      </c>
      <c r="C271" s="105">
        <f t="shared" si="805"/>
        <v>14084</v>
      </c>
      <c r="D271" s="124">
        <v>91</v>
      </c>
      <c r="E271" s="125">
        <v>77</v>
      </c>
      <c r="F271" s="124">
        <v>2134</v>
      </c>
      <c r="G271" s="125">
        <v>1778</v>
      </c>
      <c r="H271" s="124">
        <v>3414</v>
      </c>
      <c r="I271" s="125">
        <v>2845</v>
      </c>
      <c r="J271" s="124">
        <v>4175</v>
      </c>
      <c r="K271" s="125">
        <v>3479</v>
      </c>
      <c r="L271" s="127"/>
      <c r="M271" s="126">
        <v>138</v>
      </c>
      <c r="N271" s="126">
        <v>116</v>
      </c>
      <c r="O271" s="126">
        <v>3201</v>
      </c>
      <c r="P271" s="126">
        <v>2667</v>
      </c>
      <c r="Q271" s="126">
        <v>5121</v>
      </c>
      <c r="R271" s="126">
        <v>4268</v>
      </c>
      <c r="S271" s="126">
        <v>6263</v>
      </c>
      <c r="T271" s="126">
        <v>5219</v>
      </c>
      <c r="U271" s="46">
        <f t="shared" si="752"/>
        <v>0.50014371945961478</v>
      </c>
      <c r="V271" s="45">
        <f t="shared" si="753"/>
        <v>0.20005748778384591</v>
      </c>
      <c r="W271" s="24">
        <f t="shared" si="754"/>
        <v>12.368645271229765</v>
      </c>
      <c r="Y271">
        <f t="shared" ref="Y271:Z271" si="806">Y229</f>
        <v>5</v>
      </c>
      <c r="Z271">
        <f t="shared" si="806"/>
        <v>10</v>
      </c>
      <c r="AA271" s="27">
        <f t="shared" si="755"/>
        <v>50</v>
      </c>
      <c r="AF271" s="64" t="str">
        <f t="shared" si="749"/>
        <v>INFORMACIÓN</v>
      </c>
      <c r="AG271" s="138">
        <f t="shared" si="756"/>
        <v>89</v>
      </c>
      <c r="AH271" s="63">
        <f t="shared" si="757"/>
        <v>134</v>
      </c>
      <c r="AI271" s="73">
        <f t="shared" si="758"/>
        <v>2070</v>
      </c>
      <c r="AJ271" s="74">
        <f t="shared" si="759"/>
        <v>3105</v>
      </c>
      <c r="AK271" s="73">
        <f t="shared" si="760"/>
        <v>3312</v>
      </c>
      <c r="AL271" s="74">
        <f t="shared" si="761"/>
        <v>4968</v>
      </c>
      <c r="AM271" s="73">
        <f t="shared" si="762"/>
        <v>4050</v>
      </c>
      <c r="AN271" s="139">
        <f t="shared" si="763"/>
        <v>6075</v>
      </c>
      <c r="AO271" s="57">
        <f t="shared" si="771"/>
        <v>5</v>
      </c>
      <c r="AP271" s="57">
        <f t="shared" si="764"/>
        <v>10</v>
      </c>
      <c r="AQ271" s="57">
        <f t="shared" si="765"/>
        <v>50</v>
      </c>
      <c r="AR271" s="24">
        <f t="shared" si="766"/>
        <v>12.368645271229765</v>
      </c>
      <c r="AS271" s="14">
        <f t="shared" si="767"/>
        <v>0.50014371945961478</v>
      </c>
      <c r="AT271" s="75">
        <f t="shared" si="768"/>
        <v>23.249138920780712</v>
      </c>
      <c r="AU271" t="s">
        <v>38</v>
      </c>
      <c r="AV271">
        <v>46</v>
      </c>
      <c r="AW271">
        <v>97</v>
      </c>
      <c r="AX271">
        <v>147</v>
      </c>
      <c r="AY271">
        <v>197</v>
      </c>
      <c r="AZ271">
        <v>248</v>
      </c>
      <c r="BA271">
        <v>30</v>
      </c>
      <c r="BB271">
        <v>64</v>
      </c>
      <c r="BC271">
        <v>98</v>
      </c>
      <c r="BD271">
        <v>132</v>
      </c>
      <c r="BE271">
        <v>166</v>
      </c>
      <c r="BF271">
        <v>200</v>
      </c>
      <c r="BG271">
        <v>234</v>
      </c>
      <c r="BH271">
        <v>268</v>
      </c>
      <c r="BJ271">
        <v>336</v>
      </c>
    </row>
    <row r="272" spans="1:62" ht="15.75" hidden="1" outlineLevel="1" thickBot="1" x14ac:dyDescent="0.3">
      <c r="A272" s="55" t="str">
        <f t="shared" ref="A272:C272" si="807">A230</f>
        <v>SD SUPERDEPORTE</v>
      </c>
      <c r="B272" s="104">
        <f t="shared" si="807"/>
        <v>54400</v>
      </c>
      <c r="C272" s="105">
        <f t="shared" si="807"/>
        <v>4913</v>
      </c>
      <c r="D272" s="124">
        <f>+D20</f>
        <v>43</v>
      </c>
      <c r="E272" s="125">
        <f t="shared" ref="E272:K272" si="808">+E20</f>
        <v>36</v>
      </c>
      <c r="F272" s="124">
        <f t="shared" si="808"/>
        <v>982</v>
      </c>
      <c r="G272" s="125">
        <f t="shared" si="808"/>
        <v>818</v>
      </c>
      <c r="H272" s="124">
        <f t="shared" si="808"/>
        <v>1571</v>
      </c>
      <c r="I272" s="125">
        <f t="shared" si="808"/>
        <v>1309</v>
      </c>
      <c r="J272" s="124">
        <f t="shared" si="808"/>
        <v>1920</v>
      </c>
      <c r="K272" s="125">
        <f t="shared" si="808"/>
        <v>1600</v>
      </c>
      <c r="L272" s="127"/>
      <c r="M272" s="126">
        <f>ROUND(D272*1.3,0)</f>
        <v>56</v>
      </c>
      <c r="N272" s="126">
        <f t="shared" ref="N272" si="809">ROUND(E272*1.3,0)</f>
        <v>47</v>
      </c>
      <c r="O272" s="126">
        <f t="shared" ref="O272" si="810">ROUND(F272*1.3,0)</f>
        <v>1277</v>
      </c>
      <c r="P272" s="126">
        <f t="shared" ref="P272" si="811">ROUND(G272*1.3,0)</f>
        <v>1063</v>
      </c>
      <c r="Q272" s="126">
        <f t="shared" ref="Q272" si="812">ROUND(H272*1.3,0)</f>
        <v>2042</v>
      </c>
      <c r="R272" s="126">
        <f t="shared" ref="R272" si="813">ROUND(I272*1.3,0)</f>
        <v>1702</v>
      </c>
      <c r="S272" s="126">
        <f t="shared" ref="S272" si="814">ROUND(J272*1.3,0)</f>
        <v>2496</v>
      </c>
      <c r="T272" s="126">
        <f t="shared" ref="T272" si="815">ROUND(K272*1.3,0)</f>
        <v>2080</v>
      </c>
      <c r="U272" s="46">
        <f t="shared" si="752"/>
        <v>0.30000000000000004</v>
      </c>
      <c r="V272" s="45">
        <f t="shared" si="753"/>
        <v>0.19999999999999996</v>
      </c>
      <c r="W272" s="24">
        <f t="shared" si="754"/>
        <v>11.072664359861591</v>
      </c>
      <c r="Y272">
        <f t="shared" ref="Y272:Z272" si="816">Y230</f>
        <v>5</v>
      </c>
      <c r="Z272">
        <f t="shared" si="816"/>
        <v>10</v>
      </c>
      <c r="AA272" s="27">
        <f t="shared" si="755"/>
        <v>50</v>
      </c>
      <c r="AF272" s="64" t="str">
        <f t="shared" si="749"/>
        <v>SD SUPERDEPORTE</v>
      </c>
      <c r="AG272" s="138">
        <f t="shared" si="756"/>
        <v>42</v>
      </c>
      <c r="AH272" s="63">
        <f t="shared" si="757"/>
        <v>54</v>
      </c>
      <c r="AI272" s="73">
        <f t="shared" si="758"/>
        <v>952</v>
      </c>
      <c r="AJ272" s="74">
        <f t="shared" si="759"/>
        <v>1238</v>
      </c>
      <c r="AK272" s="73">
        <f t="shared" si="760"/>
        <v>1524</v>
      </c>
      <c r="AL272" s="74">
        <f t="shared" si="761"/>
        <v>1981</v>
      </c>
      <c r="AM272" s="73">
        <f t="shared" si="762"/>
        <v>1862</v>
      </c>
      <c r="AN272" s="139">
        <f t="shared" si="763"/>
        <v>2421</v>
      </c>
      <c r="AO272" s="57">
        <f t="shared" si="771"/>
        <v>5</v>
      </c>
      <c r="AP272" s="57">
        <f t="shared" si="764"/>
        <v>10</v>
      </c>
      <c r="AQ272" s="57">
        <f t="shared" si="765"/>
        <v>50</v>
      </c>
      <c r="AR272" s="24">
        <f t="shared" si="766"/>
        <v>11.072664359861591</v>
      </c>
      <c r="AS272" s="14">
        <f t="shared" si="767"/>
        <v>0.30000000000000004</v>
      </c>
      <c r="AT272" s="75">
        <f t="shared" si="768"/>
        <v>34.227941176470587</v>
      </c>
      <c r="AU272" t="s">
        <v>43</v>
      </c>
      <c r="AV272">
        <v>47</v>
      </c>
      <c r="AW272">
        <v>99</v>
      </c>
      <c r="AX272">
        <v>153</v>
      </c>
      <c r="AY272">
        <v>204</v>
      </c>
      <c r="AZ272">
        <v>256</v>
      </c>
      <c r="BA272">
        <v>31</v>
      </c>
      <c r="BB272">
        <v>66</v>
      </c>
      <c r="BC272">
        <v>101</v>
      </c>
      <c r="BD272">
        <v>136</v>
      </c>
      <c r="BE272">
        <v>171</v>
      </c>
      <c r="BF272">
        <v>206</v>
      </c>
      <c r="BG272">
        <v>241</v>
      </c>
      <c r="BH272">
        <v>276</v>
      </c>
      <c r="BI272">
        <v>311</v>
      </c>
      <c r="BJ272">
        <v>345</v>
      </c>
    </row>
    <row r="273" spans="1:46" collapsed="1" x14ac:dyDescent="0.25">
      <c r="C273" s="1"/>
      <c r="U273" s="46"/>
      <c r="V273" s="45"/>
      <c r="AF273" s="64"/>
      <c r="AG273" s="138"/>
      <c r="AH273" s="63"/>
      <c r="AI273" s="73"/>
      <c r="AJ273" s="74"/>
      <c r="AK273" s="73"/>
      <c r="AL273" s="74"/>
      <c r="AM273" s="73"/>
      <c r="AN273" s="139"/>
    </row>
    <row r="274" spans="1:46" x14ac:dyDescent="0.25">
      <c r="A274" s="20"/>
      <c r="C274" s="1"/>
      <c r="U274" s="46"/>
      <c r="V274" s="45"/>
      <c r="AF274" s="64"/>
      <c r="AG274" s="138"/>
      <c r="AH274" s="63"/>
      <c r="AI274" s="73"/>
      <c r="AJ274" s="74"/>
      <c r="AK274" s="73"/>
      <c r="AL274" s="74"/>
      <c r="AM274" s="73"/>
      <c r="AN274" s="139"/>
    </row>
    <row r="275" spans="1:46" ht="15.75" hidden="1" outlineLevel="1" thickBot="1" x14ac:dyDescent="0.3">
      <c r="A275" s="33" t="str">
        <f>+A233</f>
        <v>ANDALUCÍA (1)</v>
      </c>
      <c r="B275" s="102"/>
      <c r="C275" s="103"/>
      <c r="D275" s="1"/>
      <c r="E275" s="1"/>
      <c r="F275" s="1"/>
      <c r="G275" s="1"/>
      <c r="H275" s="1"/>
      <c r="I275" s="1"/>
      <c r="J275" s="1"/>
      <c r="K275" s="1"/>
      <c r="L275" s="20"/>
      <c r="M275" s="26"/>
      <c r="N275" s="26"/>
      <c r="O275" s="65"/>
      <c r="P275" s="65"/>
      <c r="Q275" s="65"/>
      <c r="R275" s="65"/>
      <c r="S275" s="65"/>
      <c r="T275" s="65"/>
      <c r="U275" s="46"/>
      <c r="V275" s="45"/>
      <c r="W275" s="24"/>
      <c r="AF275" s="150" t="str">
        <f t="shared" ref="AF275:AF292" si="817">AF233</f>
        <v>ANDALUCÍA (1)</v>
      </c>
      <c r="AG275" s="138"/>
      <c r="AH275" s="63"/>
      <c r="AI275" s="73"/>
      <c r="AJ275" s="74"/>
      <c r="AK275" s="73"/>
      <c r="AL275" s="74"/>
      <c r="AM275" s="73"/>
      <c r="AN275" s="139"/>
      <c r="AR275" s="24">
        <f t="shared" ref="AR275:AR292" si="818">W275</f>
        <v>0</v>
      </c>
      <c r="AS275" s="14">
        <f t="shared" ref="AS275:AS292" si="819">U275</f>
        <v>0</v>
      </c>
      <c r="AT275" s="75"/>
    </row>
    <row r="276" spans="1:46" ht="15.75" hidden="1" outlineLevel="1" thickBot="1" x14ac:dyDescent="0.3">
      <c r="A276" s="34" t="str">
        <f t="shared" ref="A276:A292" si="820">+A234</f>
        <v>ASTURIAS (1)</v>
      </c>
      <c r="B276" s="104">
        <f>SUMPRODUCT(B256)</f>
        <v>288000</v>
      </c>
      <c r="C276" s="105">
        <f>SUMPRODUCT(C256)</f>
        <v>36404</v>
      </c>
      <c r="D276" s="21">
        <f>ROUND(D256,0)</f>
        <v>130</v>
      </c>
      <c r="E276" s="21">
        <f t="shared" ref="E276:K276" si="821">ROUND(E256,0)</f>
        <v>108</v>
      </c>
      <c r="F276" s="1">
        <f t="shared" si="821"/>
        <v>2975</v>
      </c>
      <c r="G276" s="1">
        <f t="shared" si="821"/>
        <v>2479</v>
      </c>
      <c r="H276" s="1">
        <f t="shared" si="821"/>
        <v>4762</v>
      </c>
      <c r="I276" s="1">
        <f t="shared" si="821"/>
        <v>3968</v>
      </c>
      <c r="J276" s="1">
        <f t="shared" si="821"/>
        <v>5821</v>
      </c>
      <c r="K276" s="1">
        <f t="shared" si="821"/>
        <v>4851</v>
      </c>
      <c r="L276" s="20"/>
      <c r="M276" s="26">
        <f>ROUND(M256,0)</f>
        <v>195</v>
      </c>
      <c r="N276" s="26">
        <f t="shared" ref="N276:T276" si="822">ROUND(N256,0)</f>
        <v>162</v>
      </c>
      <c r="O276" s="65">
        <f t="shared" si="822"/>
        <v>4463</v>
      </c>
      <c r="P276" s="65">
        <f t="shared" si="822"/>
        <v>3719</v>
      </c>
      <c r="Q276" s="65">
        <f t="shared" si="822"/>
        <v>7143</v>
      </c>
      <c r="R276" s="65">
        <f t="shared" si="822"/>
        <v>5952</v>
      </c>
      <c r="S276" s="65">
        <f t="shared" si="822"/>
        <v>8732</v>
      </c>
      <c r="T276" s="65">
        <f t="shared" si="822"/>
        <v>7277</v>
      </c>
      <c r="U276" s="46">
        <f t="shared" ref="U276:U288" si="823">T276/K276-1</f>
        <v>0.50010307153164302</v>
      </c>
      <c r="V276" s="45">
        <f t="shared" ref="V276:V288" si="824">J276/K276-1</f>
        <v>0.19995877138734275</v>
      </c>
      <c r="W276" s="24">
        <f t="shared" ref="W276:W288" si="825">B276/C276</f>
        <v>7.9112185474123722</v>
      </c>
      <c r="AF276" s="64" t="str">
        <f t="shared" si="817"/>
        <v>ASTURIAS (1)</v>
      </c>
      <c r="AG276" s="138">
        <f t="shared" ref="AG276:AG284" si="826">ROUND((D276+E276)/$AF$2,0)</f>
        <v>126</v>
      </c>
      <c r="AH276" s="63">
        <f t="shared" ref="AH276:AH284" si="827">ROUND((M276+N276)/$AF$2,0)</f>
        <v>189</v>
      </c>
      <c r="AI276" s="73">
        <f t="shared" ref="AI276:AI284" si="828">ROUND((F276+G276)/$AF$2,0)</f>
        <v>2886</v>
      </c>
      <c r="AJ276" s="74">
        <f t="shared" ref="AJ276:AJ284" si="829">ROUND((O276+P276)/$AF$2,0)</f>
        <v>4329</v>
      </c>
      <c r="AK276" s="73">
        <f t="shared" ref="AK276:AK284" si="830">ROUND((H276+I276)/$AF$2,0)</f>
        <v>4619</v>
      </c>
      <c r="AL276" s="74">
        <f t="shared" ref="AL276:AL284" si="831">ROUND((Q276+R276)/$AF$2,0)</f>
        <v>6929</v>
      </c>
      <c r="AM276" s="73">
        <f t="shared" ref="AM276:AM284" si="832">ROUND((J276+K276)/$AF$2,0)</f>
        <v>5647</v>
      </c>
      <c r="AN276" s="139">
        <f t="shared" ref="AN276:AN284" si="833">ROUND((S276+T276)/$AF$2,0)</f>
        <v>8470</v>
      </c>
      <c r="AR276" s="24">
        <f t="shared" si="818"/>
        <v>7.9112185474123722</v>
      </c>
      <c r="AS276" s="14">
        <f t="shared" si="819"/>
        <v>0.50010307153164302</v>
      </c>
      <c r="AT276" s="75">
        <f t="shared" ref="AT276:AT292" si="834">AM276/B276*1000</f>
        <v>19.607638888888889</v>
      </c>
    </row>
    <row r="277" spans="1:46" ht="15.75" hidden="1" outlineLevel="1" thickBot="1" x14ac:dyDescent="0.3">
      <c r="A277" s="37" t="str">
        <f t="shared" si="820"/>
        <v>BALEARES (2)</v>
      </c>
      <c r="B277" s="104">
        <f>SUMPRODUCT(B257:B258)</f>
        <v>127700</v>
      </c>
      <c r="C277" s="105">
        <f>SUMPRODUCT(C257:C258)</f>
        <v>13653</v>
      </c>
      <c r="D277" s="21">
        <f>ROUND(D257+D258,0)</f>
        <v>145</v>
      </c>
      <c r="E277" s="21">
        <f t="shared" ref="E277:K277" si="835">ROUND(E257+E258,0)</f>
        <v>122</v>
      </c>
      <c r="F277" s="1">
        <f t="shared" si="835"/>
        <v>3476</v>
      </c>
      <c r="G277" s="1">
        <f t="shared" si="835"/>
        <v>2890</v>
      </c>
      <c r="H277" s="1">
        <f t="shared" si="835"/>
        <v>5358</v>
      </c>
      <c r="I277" s="1">
        <f t="shared" si="835"/>
        <v>4468</v>
      </c>
      <c r="J277" s="1">
        <f t="shared" si="835"/>
        <v>6758</v>
      </c>
      <c r="K277" s="1">
        <f t="shared" si="835"/>
        <v>5635</v>
      </c>
      <c r="L277" s="20"/>
      <c r="M277" s="26">
        <f>ROUND(M257+M258,0)</f>
        <v>218</v>
      </c>
      <c r="N277" s="26">
        <f t="shared" ref="N277:T277" si="836">ROUND(N257+N258,0)</f>
        <v>184</v>
      </c>
      <c r="O277" s="65">
        <f t="shared" si="836"/>
        <v>5214</v>
      </c>
      <c r="P277" s="65">
        <f t="shared" si="836"/>
        <v>4345</v>
      </c>
      <c r="Q277" s="65">
        <f t="shared" si="836"/>
        <v>8037</v>
      </c>
      <c r="R277" s="65">
        <f t="shared" si="836"/>
        <v>6702</v>
      </c>
      <c r="S277" s="65">
        <f t="shared" si="836"/>
        <v>10127</v>
      </c>
      <c r="T277" s="65">
        <f t="shared" si="836"/>
        <v>8453</v>
      </c>
      <c r="U277" s="46">
        <f t="shared" si="823"/>
        <v>0.50008873114463182</v>
      </c>
      <c r="V277" s="45">
        <f t="shared" si="824"/>
        <v>0.19929015084294588</v>
      </c>
      <c r="W277" s="24">
        <f t="shared" si="825"/>
        <v>9.3532556947191097</v>
      </c>
      <c r="AF277" s="64" t="str">
        <f t="shared" si="817"/>
        <v>BALEARES (2)</v>
      </c>
      <c r="AG277" s="138">
        <f t="shared" si="826"/>
        <v>141</v>
      </c>
      <c r="AH277" s="63">
        <f t="shared" si="827"/>
        <v>213</v>
      </c>
      <c r="AI277" s="73">
        <f t="shared" si="828"/>
        <v>3368</v>
      </c>
      <c r="AJ277" s="74">
        <f t="shared" si="829"/>
        <v>5058</v>
      </c>
      <c r="AK277" s="73">
        <f t="shared" si="830"/>
        <v>5199</v>
      </c>
      <c r="AL277" s="74">
        <f t="shared" si="831"/>
        <v>7798</v>
      </c>
      <c r="AM277" s="73">
        <f t="shared" si="832"/>
        <v>6557</v>
      </c>
      <c r="AN277" s="139">
        <f t="shared" si="833"/>
        <v>9831</v>
      </c>
      <c r="AR277" s="24">
        <f t="shared" si="818"/>
        <v>9.3532556947191097</v>
      </c>
      <c r="AS277" s="14">
        <f t="shared" si="819"/>
        <v>0.50008873114463182</v>
      </c>
      <c r="AT277" s="75">
        <f t="shared" si="834"/>
        <v>51.346906812842597</v>
      </c>
    </row>
    <row r="278" spans="1:46" ht="15.75" hidden="1" outlineLevel="1" thickBot="1" x14ac:dyDescent="0.3">
      <c r="A278" s="38" t="str">
        <f t="shared" si="820"/>
        <v>CANARIAS (3)</v>
      </c>
      <c r="B278" s="104">
        <f>SUMPRODUCT(B259:B261)</f>
        <v>233900</v>
      </c>
      <c r="C278" s="105">
        <f>SUMPRODUCT(C259:C261)</f>
        <v>20614</v>
      </c>
      <c r="D278" s="21">
        <f>ROUND(D259+D260+D261,0)</f>
        <v>192</v>
      </c>
      <c r="E278" s="21">
        <f t="shared" ref="E278:K278" si="837">ROUND(E259+E260+E261,0)</f>
        <v>161</v>
      </c>
      <c r="F278" s="1">
        <f t="shared" si="837"/>
        <v>4143</v>
      </c>
      <c r="G278" s="1">
        <f t="shared" si="837"/>
        <v>3474</v>
      </c>
      <c r="H278" s="1">
        <f t="shared" si="837"/>
        <v>6292</v>
      </c>
      <c r="I278" s="1">
        <f t="shared" si="837"/>
        <v>5274</v>
      </c>
      <c r="J278" s="1">
        <f t="shared" si="837"/>
        <v>8180</v>
      </c>
      <c r="K278" s="1">
        <f t="shared" si="837"/>
        <v>6860</v>
      </c>
      <c r="L278" s="20"/>
      <c r="M278" s="26">
        <f>ROUND(M259+M260+M261,0)</f>
        <v>288</v>
      </c>
      <c r="N278" s="26">
        <f t="shared" ref="N278:T278" si="838">ROUND(N259+N260+N261,0)</f>
        <v>241</v>
      </c>
      <c r="O278" s="65">
        <f t="shared" si="838"/>
        <v>6215</v>
      </c>
      <c r="P278" s="65">
        <f t="shared" si="838"/>
        <v>5211</v>
      </c>
      <c r="Q278" s="65">
        <f t="shared" si="838"/>
        <v>9438</v>
      </c>
      <c r="R278" s="65">
        <f t="shared" si="838"/>
        <v>7911</v>
      </c>
      <c r="S278" s="65">
        <f t="shared" si="838"/>
        <v>12270</v>
      </c>
      <c r="T278" s="65">
        <f t="shared" si="838"/>
        <v>10290</v>
      </c>
      <c r="U278" s="46">
        <f t="shared" si="823"/>
        <v>0.5</v>
      </c>
      <c r="V278" s="45">
        <f t="shared" si="824"/>
        <v>0.19241982507288635</v>
      </c>
      <c r="W278" s="24">
        <f t="shared" si="825"/>
        <v>11.346657611332104</v>
      </c>
      <c r="AF278" s="64" t="str">
        <f t="shared" si="817"/>
        <v>CANARIAS (3)</v>
      </c>
      <c r="AG278" s="138">
        <f t="shared" si="826"/>
        <v>187</v>
      </c>
      <c r="AH278" s="63">
        <f t="shared" si="827"/>
        <v>280</v>
      </c>
      <c r="AI278" s="73">
        <f t="shared" si="828"/>
        <v>4030</v>
      </c>
      <c r="AJ278" s="74">
        <f t="shared" si="829"/>
        <v>6046</v>
      </c>
      <c r="AK278" s="73">
        <f t="shared" si="830"/>
        <v>6120</v>
      </c>
      <c r="AL278" s="74">
        <f t="shared" si="831"/>
        <v>9179</v>
      </c>
      <c r="AM278" s="73">
        <f t="shared" si="832"/>
        <v>7958</v>
      </c>
      <c r="AN278" s="139">
        <f t="shared" si="833"/>
        <v>11937</v>
      </c>
      <c r="AR278" s="24">
        <f t="shared" si="818"/>
        <v>11.346657611332104</v>
      </c>
      <c r="AS278" s="14">
        <f t="shared" si="819"/>
        <v>0.5</v>
      </c>
      <c r="AT278" s="75">
        <f t="shared" si="834"/>
        <v>34.023086789226163</v>
      </c>
    </row>
    <row r="279" spans="1:46" ht="15.75" hidden="1" outlineLevel="1" thickBot="1" x14ac:dyDescent="0.3">
      <c r="A279" s="37" t="str">
        <f t="shared" si="820"/>
        <v>CASTILLA-LEÓN (2)</v>
      </c>
      <c r="B279" s="104">
        <f t="shared" ref="B279:C279" si="839">SUMPRODUCT(B262:B263)</f>
        <v>112000</v>
      </c>
      <c r="C279" s="105">
        <f t="shared" si="839"/>
        <v>13569</v>
      </c>
      <c r="D279" s="21">
        <f>ROUND(D262+D263,0)</f>
        <v>149</v>
      </c>
      <c r="E279" s="21">
        <f t="shared" ref="E279:K279" si="840">ROUND(E262+E263,0)</f>
        <v>121</v>
      </c>
      <c r="F279" s="1">
        <f t="shared" si="840"/>
        <v>3126</v>
      </c>
      <c r="G279" s="1">
        <f t="shared" si="840"/>
        <v>2538</v>
      </c>
      <c r="H279" s="1">
        <f t="shared" si="840"/>
        <v>4152</v>
      </c>
      <c r="I279" s="1">
        <f t="shared" si="840"/>
        <v>3380</v>
      </c>
      <c r="J279" s="1">
        <f t="shared" si="840"/>
        <v>5154</v>
      </c>
      <c r="K279" s="1">
        <f t="shared" si="840"/>
        <v>4189</v>
      </c>
      <c r="L279" s="56"/>
      <c r="M279" s="26">
        <f>ROUND(M262+M263,0)</f>
        <v>224</v>
      </c>
      <c r="N279" s="26">
        <f t="shared" ref="N279:T279" si="841">ROUND(N262+N263,0)</f>
        <v>181</v>
      </c>
      <c r="O279" s="65">
        <f t="shared" si="841"/>
        <v>4689</v>
      </c>
      <c r="P279" s="65">
        <f t="shared" si="841"/>
        <v>3797</v>
      </c>
      <c r="Q279" s="65">
        <f t="shared" si="841"/>
        <v>6228</v>
      </c>
      <c r="R279" s="65">
        <f t="shared" si="841"/>
        <v>5058</v>
      </c>
      <c r="S279" s="65">
        <f t="shared" si="841"/>
        <v>7731</v>
      </c>
      <c r="T279" s="65">
        <f t="shared" si="841"/>
        <v>6284</v>
      </c>
      <c r="U279" s="46">
        <f t="shared" si="823"/>
        <v>0.50011936022917158</v>
      </c>
      <c r="V279" s="45">
        <f t="shared" si="824"/>
        <v>0.23036524230126521</v>
      </c>
      <c r="W279" s="24">
        <f t="shared" si="825"/>
        <v>8.2541086299653621</v>
      </c>
      <c r="AF279" s="64" t="str">
        <f t="shared" si="817"/>
        <v>CASTILLA-LEÓN (2)</v>
      </c>
      <c r="AG279" s="138">
        <f t="shared" si="826"/>
        <v>143</v>
      </c>
      <c r="AH279" s="63">
        <f t="shared" si="827"/>
        <v>214</v>
      </c>
      <c r="AI279" s="73">
        <f t="shared" si="828"/>
        <v>2997</v>
      </c>
      <c r="AJ279" s="74">
        <f t="shared" si="829"/>
        <v>4490</v>
      </c>
      <c r="AK279" s="73">
        <f t="shared" si="830"/>
        <v>3985</v>
      </c>
      <c r="AL279" s="74">
        <f t="shared" si="831"/>
        <v>5971</v>
      </c>
      <c r="AM279" s="73">
        <f t="shared" si="832"/>
        <v>4943</v>
      </c>
      <c r="AN279" s="139">
        <f t="shared" si="833"/>
        <v>7415</v>
      </c>
      <c r="AR279" s="24">
        <f t="shared" si="818"/>
        <v>8.2541086299653621</v>
      </c>
      <c r="AS279" s="14">
        <f t="shared" si="819"/>
        <v>0.50011936022917158</v>
      </c>
      <c r="AT279" s="75">
        <f t="shared" si="834"/>
        <v>44.133928571428577</v>
      </c>
    </row>
    <row r="280" spans="1:46" ht="15.75" hidden="1" outlineLevel="1" thickBot="1" x14ac:dyDescent="0.3">
      <c r="A280" s="38" t="str">
        <f t="shared" si="820"/>
        <v>CATALUÑA (3)</v>
      </c>
      <c r="B280" s="104">
        <f t="shared" ref="B280:C280" si="842">SUMPRODUCT(B264:B266)</f>
        <v>139600</v>
      </c>
      <c r="C280" s="105">
        <f t="shared" si="842"/>
        <v>18395</v>
      </c>
      <c r="D280" s="21">
        <f>ROUND(D264+D265+D266,0)</f>
        <v>210</v>
      </c>
      <c r="E280" s="21">
        <f t="shared" ref="E280:K280" si="843">ROUND(E264+E265+E266,0)</f>
        <v>184</v>
      </c>
      <c r="F280" s="1">
        <f t="shared" si="843"/>
        <v>4472</v>
      </c>
      <c r="G280" s="1">
        <f t="shared" si="843"/>
        <v>3902</v>
      </c>
      <c r="H280" s="1">
        <f t="shared" si="843"/>
        <v>6820</v>
      </c>
      <c r="I280" s="1">
        <f t="shared" si="843"/>
        <v>6034</v>
      </c>
      <c r="J280" s="1">
        <f t="shared" si="843"/>
        <v>8431</v>
      </c>
      <c r="K280" s="1">
        <f t="shared" si="843"/>
        <v>7305</v>
      </c>
      <c r="L280" s="20"/>
      <c r="M280" s="26">
        <f>ROUND(M264+M265+M266,0)</f>
        <v>271</v>
      </c>
      <c r="N280" s="26">
        <f t="shared" ref="N280:T280" si="844">ROUND(N264+N265+N266,0)</f>
        <v>239</v>
      </c>
      <c r="O280" s="65">
        <f t="shared" si="844"/>
        <v>5974</v>
      </c>
      <c r="P280" s="65">
        <f t="shared" si="844"/>
        <v>5118</v>
      </c>
      <c r="Q280" s="65">
        <f t="shared" si="844"/>
        <v>8969</v>
      </c>
      <c r="R280" s="65">
        <f t="shared" si="844"/>
        <v>7895</v>
      </c>
      <c r="S280" s="65">
        <f t="shared" si="844"/>
        <v>10965</v>
      </c>
      <c r="T280" s="65">
        <f t="shared" si="844"/>
        <v>9488</v>
      </c>
      <c r="U280" s="46">
        <f t="shared" si="823"/>
        <v>0.29883641341546885</v>
      </c>
      <c r="V280" s="45">
        <f t="shared" si="824"/>
        <v>0.15414099931553737</v>
      </c>
      <c r="W280" s="24">
        <f t="shared" si="825"/>
        <v>7.589018755096494</v>
      </c>
      <c r="AF280" s="64" t="str">
        <f t="shared" si="817"/>
        <v>CATALUÑA (3)</v>
      </c>
      <c r="AG280" s="138">
        <f t="shared" si="826"/>
        <v>208</v>
      </c>
      <c r="AH280" s="63">
        <f t="shared" si="827"/>
        <v>270</v>
      </c>
      <c r="AI280" s="73">
        <f t="shared" si="828"/>
        <v>4431</v>
      </c>
      <c r="AJ280" s="74">
        <f t="shared" si="829"/>
        <v>5869</v>
      </c>
      <c r="AK280" s="73">
        <f t="shared" si="830"/>
        <v>6801</v>
      </c>
      <c r="AL280" s="74">
        <f t="shared" si="831"/>
        <v>8923</v>
      </c>
      <c r="AM280" s="73">
        <f t="shared" si="832"/>
        <v>8326</v>
      </c>
      <c r="AN280" s="139">
        <f t="shared" si="833"/>
        <v>10822</v>
      </c>
      <c r="AR280" s="24">
        <f t="shared" si="818"/>
        <v>7.589018755096494</v>
      </c>
      <c r="AS280" s="14">
        <f t="shared" si="819"/>
        <v>0.29883641341546885</v>
      </c>
      <c r="AT280" s="75">
        <f t="shared" si="834"/>
        <v>59.641833810888251</v>
      </c>
    </row>
    <row r="281" spans="1:46" ht="15.75" hidden="1" outlineLevel="1" thickBot="1" x14ac:dyDescent="0.3">
      <c r="A281" s="33" t="str">
        <f t="shared" si="820"/>
        <v>MURCIA (1)</v>
      </c>
      <c r="B281" s="104">
        <f>SUMPRODUCT(B267)</f>
        <v>57300</v>
      </c>
      <c r="C281" s="105">
        <f>SUMPRODUCT(C267)</f>
        <v>4298</v>
      </c>
      <c r="D281" s="21">
        <f>ROUND(D267,0)</f>
        <v>30</v>
      </c>
      <c r="E281" s="21">
        <f t="shared" ref="E281:K281" si="845">ROUND(E267,0)</f>
        <v>25</v>
      </c>
      <c r="F281" s="1">
        <f t="shared" si="845"/>
        <v>683</v>
      </c>
      <c r="G281" s="1">
        <f t="shared" si="845"/>
        <v>569</v>
      </c>
      <c r="H281" s="1">
        <f t="shared" si="845"/>
        <v>1092</v>
      </c>
      <c r="I281" s="1">
        <f t="shared" si="845"/>
        <v>910</v>
      </c>
      <c r="J281" s="1">
        <f t="shared" si="845"/>
        <v>1334</v>
      </c>
      <c r="K281" s="1">
        <f t="shared" si="845"/>
        <v>1112</v>
      </c>
      <c r="L281" s="20"/>
      <c r="M281" s="26">
        <f>ROUND(M267,0)</f>
        <v>45</v>
      </c>
      <c r="N281" s="26">
        <f t="shared" ref="N281:T281" si="846">ROUND(N267,0)</f>
        <v>38</v>
      </c>
      <c r="O281" s="65">
        <f t="shared" si="846"/>
        <v>1025</v>
      </c>
      <c r="P281" s="65">
        <f t="shared" si="846"/>
        <v>854</v>
      </c>
      <c r="Q281" s="65">
        <f t="shared" si="846"/>
        <v>1638</v>
      </c>
      <c r="R281" s="65">
        <f t="shared" si="846"/>
        <v>1365</v>
      </c>
      <c r="S281" s="65">
        <f t="shared" si="846"/>
        <v>2001</v>
      </c>
      <c r="T281" s="65">
        <f t="shared" si="846"/>
        <v>1668</v>
      </c>
      <c r="U281" s="46">
        <f t="shared" si="823"/>
        <v>0.5</v>
      </c>
      <c r="V281" s="45">
        <f t="shared" si="824"/>
        <v>0.19964028776978426</v>
      </c>
      <c r="W281" s="24">
        <f t="shared" si="825"/>
        <v>13.331782224290368</v>
      </c>
      <c r="AF281" s="64" t="str">
        <f t="shared" si="817"/>
        <v>MURCIA (1)</v>
      </c>
      <c r="AG281" s="138">
        <f t="shared" si="826"/>
        <v>29</v>
      </c>
      <c r="AH281" s="63">
        <f t="shared" si="827"/>
        <v>44</v>
      </c>
      <c r="AI281" s="73">
        <f t="shared" si="828"/>
        <v>662</v>
      </c>
      <c r="AJ281" s="74">
        <f t="shared" si="829"/>
        <v>994</v>
      </c>
      <c r="AK281" s="73">
        <f t="shared" si="830"/>
        <v>1059</v>
      </c>
      <c r="AL281" s="74">
        <f t="shared" si="831"/>
        <v>1589</v>
      </c>
      <c r="AM281" s="73">
        <f t="shared" si="832"/>
        <v>1294</v>
      </c>
      <c r="AN281" s="139">
        <f t="shared" si="833"/>
        <v>1941</v>
      </c>
      <c r="AR281" s="24">
        <f t="shared" si="818"/>
        <v>13.331782224290368</v>
      </c>
      <c r="AS281" s="14">
        <f t="shared" si="819"/>
        <v>0.5</v>
      </c>
      <c r="AT281" s="75">
        <f t="shared" si="834"/>
        <v>22.582897033158815</v>
      </c>
    </row>
    <row r="282" spans="1:46" ht="15.75" hidden="1" outlineLevel="1" thickBot="1" x14ac:dyDescent="0.3">
      <c r="A282" s="38" t="str">
        <f t="shared" si="820"/>
        <v>GALICIA (2)</v>
      </c>
      <c r="B282" s="104">
        <f t="shared" ref="B282:C282" si="847">SUMPRODUCT(B268:B269)</f>
        <v>270600</v>
      </c>
      <c r="C282" s="105">
        <f t="shared" si="847"/>
        <v>28498</v>
      </c>
      <c r="D282" s="21">
        <f>ROUND(D268+D269,0)</f>
        <v>156</v>
      </c>
      <c r="E282" s="21">
        <f t="shared" ref="E282:K282" si="848">ROUND(E268+E269,0)</f>
        <v>131</v>
      </c>
      <c r="F282" s="1">
        <f t="shared" si="848"/>
        <v>3595</v>
      </c>
      <c r="G282" s="1">
        <f t="shared" si="848"/>
        <v>2994</v>
      </c>
      <c r="H282" s="1">
        <f t="shared" si="848"/>
        <v>5749</v>
      </c>
      <c r="I282" s="1">
        <f t="shared" si="848"/>
        <v>4796</v>
      </c>
      <c r="J282" s="1">
        <f t="shared" si="848"/>
        <v>7037</v>
      </c>
      <c r="K282" s="1">
        <f t="shared" si="848"/>
        <v>5861</v>
      </c>
      <c r="L282" s="56"/>
      <c r="M282" s="26">
        <f>ROUND(M268+M269,0)</f>
        <v>235</v>
      </c>
      <c r="N282" s="26">
        <f t="shared" ref="N282:T282" si="849">ROUND(N268+N269,0)</f>
        <v>194</v>
      </c>
      <c r="O282" s="65">
        <f t="shared" si="849"/>
        <v>5393</v>
      </c>
      <c r="P282" s="65">
        <f t="shared" si="849"/>
        <v>4496</v>
      </c>
      <c r="Q282" s="65">
        <f t="shared" si="849"/>
        <v>8629</v>
      </c>
      <c r="R282" s="65">
        <f t="shared" si="849"/>
        <v>7189</v>
      </c>
      <c r="S282" s="65">
        <f t="shared" si="849"/>
        <v>10551</v>
      </c>
      <c r="T282" s="65">
        <f t="shared" si="849"/>
        <v>8792</v>
      </c>
      <c r="U282" s="46">
        <f t="shared" si="823"/>
        <v>0.50008530967411713</v>
      </c>
      <c r="V282" s="45">
        <f t="shared" si="824"/>
        <v>0.20064835352328947</v>
      </c>
      <c r="W282" s="24">
        <f t="shared" si="825"/>
        <v>9.4954031861885042</v>
      </c>
      <c r="AF282" s="64" t="str">
        <f t="shared" si="817"/>
        <v>GALICIA (2)</v>
      </c>
      <c r="AG282" s="138">
        <f t="shared" si="826"/>
        <v>152</v>
      </c>
      <c r="AH282" s="63">
        <f t="shared" si="827"/>
        <v>227</v>
      </c>
      <c r="AI282" s="73">
        <f t="shared" si="828"/>
        <v>3486</v>
      </c>
      <c r="AJ282" s="74">
        <f t="shared" si="829"/>
        <v>5232</v>
      </c>
      <c r="AK282" s="73">
        <f t="shared" si="830"/>
        <v>5579</v>
      </c>
      <c r="AL282" s="74">
        <f t="shared" si="831"/>
        <v>8369</v>
      </c>
      <c r="AM282" s="73">
        <f t="shared" si="832"/>
        <v>6824</v>
      </c>
      <c r="AN282" s="139">
        <f t="shared" si="833"/>
        <v>10234</v>
      </c>
      <c r="AR282" s="24">
        <f t="shared" si="818"/>
        <v>9.4954031861885042</v>
      </c>
      <c r="AS282" s="14">
        <f t="shared" si="819"/>
        <v>0.50008530967411713</v>
      </c>
      <c r="AT282" s="75">
        <f t="shared" si="834"/>
        <v>25.218033998521804</v>
      </c>
    </row>
    <row r="283" spans="1:46" ht="15.75" hidden="1" outlineLevel="1" thickBot="1" x14ac:dyDescent="0.3">
      <c r="A283" s="37" t="str">
        <f t="shared" si="820"/>
        <v>VALENCIANA (3)</v>
      </c>
      <c r="B283" s="104">
        <f>SUMPRODUCT(B270:B272)</f>
        <v>444000</v>
      </c>
      <c r="C283" s="105">
        <f>SUMPRODUCT(C270:C272)</f>
        <v>36990</v>
      </c>
      <c r="D283" s="21">
        <f>ROUND(D271+D270+D272,0)</f>
        <v>241</v>
      </c>
      <c r="E283" s="21">
        <f t="shared" ref="E283:K283" si="850">ROUND(E271+E270+E272,0)</f>
        <v>202</v>
      </c>
      <c r="F283" s="1">
        <f t="shared" si="850"/>
        <v>5566</v>
      </c>
      <c r="G283" s="1">
        <f t="shared" si="850"/>
        <v>4638</v>
      </c>
      <c r="H283" s="1">
        <f t="shared" si="850"/>
        <v>8907</v>
      </c>
      <c r="I283" s="1">
        <f t="shared" si="850"/>
        <v>7422</v>
      </c>
      <c r="J283" s="1">
        <f t="shared" si="850"/>
        <v>10890</v>
      </c>
      <c r="K283" s="1">
        <f t="shared" si="850"/>
        <v>9075</v>
      </c>
      <c r="L283" s="56"/>
      <c r="M283" s="26">
        <f>ROUND(M271+M270+M272,0)</f>
        <v>355</v>
      </c>
      <c r="N283" s="26">
        <f t="shared" ref="N283:T283" si="851">ROUND(N271+N270+N272,0)</f>
        <v>297</v>
      </c>
      <c r="O283" s="65">
        <f t="shared" si="851"/>
        <v>8153</v>
      </c>
      <c r="P283" s="65">
        <f t="shared" si="851"/>
        <v>6793</v>
      </c>
      <c r="Q283" s="65">
        <f t="shared" si="851"/>
        <v>13046</v>
      </c>
      <c r="R283" s="65">
        <f t="shared" si="851"/>
        <v>10872</v>
      </c>
      <c r="S283" s="65">
        <f t="shared" si="851"/>
        <v>15952</v>
      </c>
      <c r="T283" s="65">
        <f t="shared" si="851"/>
        <v>13293</v>
      </c>
      <c r="U283" s="46">
        <f t="shared" si="823"/>
        <v>0.46479338842975215</v>
      </c>
      <c r="V283" s="45">
        <f t="shared" si="824"/>
        <v>0.19999999999999996</v>
      </c>
      <c r="W283" s="24">
        <f t="shared" si="825"/>
        <v>12.003244120032441</v>
      </c>
      <c r="AF283" s="64" t="str">
        <f t="shared" si="817"/>
        <v>VALENCIANA (3)</v>
      </c>
      <c r="AG283" s="138">
        <f t="shared" si="826"/>
        <v>234</v>
      </c>
      <c r="AH283" s="63">
        <f t="shared" si="827"/>
        <v>345</v>
      </c>
      <c r="AI283" s="73">
        <f t="shared" si="828"/>
        <v>5399</v>
      </c>
      <c r="AJ283" s="74">
        <f t="shared" si="829"/>
        <v>7908</v>
      </c>
      <c r="AK283" s="73">
        <f t="shared" si="830"/>
        <v>8640</v>
      </c>
      <c r="AL283" s="74">
        <f t="shared" si="831"/>
        <v>12655</v>
      </c>
      <c r="AM283" s="73">
        <f t="shared" si="832"/>
        <v>10563</v>
      </c>
      <c r="AN283" s="139">
        <f t="shared" si="833"/>
        <v>15474</v>
      </c>
      <c r="AR283" s="24">
        <f t="shared" si="818"/>
        <v>12.003244120032441</v>
      </c>
      <c r="AS283" s="14">
        <f t="shared" si="819"/>
        <v>0.46479338842975215</v>
      </c>
      <c r="AT283" s="75">
        <f t="shared" si="834"/>
        <v>23.79054054054054</v>
      </c>
    </row>
    <row r="284" spans="1:46" ht="15.75" hidden="1" outlineLevel="1" thickBot="1" x14ac:dyDescent="0.3">
      <c r="A284" s="39" t="str">
        <f t="shared" si="820"/>
        <v>TARIFA CONJUNTA (18)</v>
      </c>
      <c r="B284" s="104">
        <f>SUMPRODUCT(B255:B274)</f>
        <v>1684200</v>
      </c>
      <c r="C284" s="105">
        <f>SUMPRODUCT(C255:C274)</f>
        <v>174169</v>
      </c>
      <c r="D284" s="1">
        <f>ROUND(SUM(D255:D272),0)</f>
        <v>1317</v>
      </c>
      <c r="E284" s="1">
        <f t="shared" ref="E284:K284" si="852">ROUND(SUM(E255:E272),0)</f>
        <v>1108</v>
      </c>
      <c r="F284" s="1">
        <f t="shared" si="852"/>
        <v>29526</v>
      </c>
      <c r="G284" s="1">
        <f t="shared" si="852"/>
        <v>24726</v>
      </c>
      <c r="H284" s="1">
        <f t="shared" si="852"/>
        <v>45516</v>
      </c>
      <c r="I284" s="1">
        <f t="shared" si="852"/>
        <v>38239</v>
      </c>
      <c r="J284" s="1">
        <f t="shared" si="852"/>
        <v>56521</v>
      </c>
      <c r="K284" s="1">
        <f t="shared" si="852"/>
        <v>47318</v>
      </c>
      <c r="L284" s="56"/>
      <c r="M284" s="26">
        <f>ROUND(SUM(M255:M272),0)</f>
        <v>1929</v>
      </c>
      <c r="N284" s="26">
        <f t="shared" ref="N284:T284" si="853">ROUND(SUM(N255:N272),0)</f>
        <v>1617</v>
      </c>
      <c r="O284" s="65">
        <f t="shared" si="853"/>
        <v>43361</v>
      </c>
      <c r="P284" s="65">
        <f t="shared" si="853"/>
        <v>36196</v>
      </c>
      <c r="Q284" s="65">
        <f t="shared" si="853"/>
        <v>66704</v>
      </c>
      <c r="R284" s="65">
        <f t="shared" si="853"/>
        <v>55925</v>
      </c>
      <c r="S284" s="65">
        <f t="shared" si="853"/>
        <v>82703</v>
      </c>
      <c r="T284" s="65">
        <f t="shared" si="853"/>
        <v>69190</v>
      </c>
      <c r="U284" s="46">
        <f t="shared" si="823"/>
        <v>0.46223424489623399</v>
      </c>
      <c r="V284" s="45">
        <f t="shared" si="824"/>
        <v>0.19449258210406195</v>
      </c>
      <c r="W284" s="24">
        <f t="shared" si="825"/>
        <v>9.6699182977452942</v>
      </c>
      <c r="AF284" s="64" t="str">
        <f t="shared" si="817"/>
        <v>TARIFA CONJUNTA (18)</v>
      </c>
      <c r="AG284" s="138">
        <f t="shared" si="826"/>
        <v>1283</v>
      </c>
      <c r="AH284" s="63">
        <f t="shared" si="827"/>
        <v>1876</v>
      </c>
      <c r="AI284" s="73">
        <f t="shared" si="828"/>
        <v>28705</v>
      </c>
      <c r="AJ284" s="74">
        <f t="shared" si="829"/>
        <v>42094</v>
      </c>
      <c r="AK284" s="73">
        <f t="shared" si="830"/>
        <v>44315</v>
      </c>
      <c r="AL284" s="74">
        <f t="shared" si="831"/>
        <v>64883</v>
      </c>
      <c r="AM284" s="73">
        <f t="shared" si="832"/>
        <v>54941</v>
      </c>
      <c r="AN284" s="139">
        <f t="shared" si="833"/>
        <v>80367</v>
      </c>
      <c r="AR284" s="24">
        <f t="shared" si="818"/>
        <v>9.6699182977452942</v>
      </c>
      <c r="AS284" s="14">
        <f t="shared" si="819"/>
        <v>0.46223424489623399</v>
      </c>
      <c r="AT284" s="75">
        <f t="shared" si="834"/>
        <v>32.621422633891463</v>
      </c>
    </row>
    <row r="285" spans="1:46" ht="15.75" hidden="1" outlineLevel="1" thickBot="1" x14ac:dyDescent="0.3">
      <c r="A285" s="85" t="str">
        <f t="shared" si="820"/>
        <v>CASTILLA-LEÓN SIN GRATUITO (3)</v>
      </c>
      <c r="B285" s="104"/>
      <c r="C285" s="105"/>
      <c r="D285" s="21"/>
      <c r="E285" s="21"/>
      <c r="F285" s="1"/>
      <c r="G285" s="1"/>
      <c r="H285" s="1"/>
      <c r="I285" s="1"/>
      <c r="J285" s="1"/>
      <c r="K285" s="1"/>
      <c r="L285" s="56"/>
      <c r="M285" s="26"/>
      <c r="N285" s="26"/>
      <c r="O285" s="65"/>
      <c r="P285" s="65"/>
      <c r="Q285" s="65"/>
      <c r="R285" s="65"/>
      <c r="S285" s="65"/>
      <c r="T285" s="65"/>
      <c r="U285" s="46"/>
      <c r="V285" s="45"/>
      <c r="W285" s="24"/>
      <c r="AF285" s="150" t="str">
        <f t="shared" si="817"/>
        <v>CASTILLA-LEÓN SIN GRATUITO (3)</v>
      </c>
      <c r="AG285" s="138"/>
      <c r="AH285" s="63"/>
      <c r="AI285" s="73"/>
      <c r="AJ285" s="74"/>
      <c r="AK285" s="73"/>
      <c r="AL285" s="74"/>
      <c r="AM285" s="73"/>
      <c r="AN285" s="139"/>
      <c r="AR285" s="24"/>
      <c r="AS285" s="14"/>
      <c r="AT285" s="75"/>
    </row>
    <row r="286" spans="1:46" ht="15.75" hidden="1" outlineLevel="1" thickBot="1" x14ac:dyDescent="0.3">
      <c r="A286" s="85" t="str">
        <f t="shared" si="820"/>
        <v>CATALUÑA SIN GRATUITO (3)</v>
      </c>
      <c r="B286" s="104"/>
      <c r="C286" s="105"/>
      <c r="D286" s="21"/>
      <c r="E286" s="21"/>
      <c r="F286" s="1"/>
      <c r="G286" s="1"/>
      <c r="H286" s="1"/>
      <c r="I286" s="1"/>
      <c r="J286" s="1"/>
      <c r="K286" s="1"/>
      <c r="L286" s="56"/>
      <c r="M286" s="26"/>
      <c r="N286" s="26"/>
      <c r="O286" s="65"/>
      <c r="P286" s="65"/>
      <c r="Q286" s="65"/>
      <c r="R286" s="65"/>
      <c r="S286" s="65"/>
      <c r="T286" s="65"/>
      <c r="U286" s="46"/>
      <c r="V286" s="45"/>
      <c r="W286" s="24"/>
      <c r="AF286" s="150" t="str">
        <f t="shared" si="817"/>
        <v>CATALUÑA SIN GRATUITO (3)</v>
      </c>
      <c r="AG286" s="138"/>
      <c r="AH286" s="63"/>
      <c r="AI286" s="73"/>
      <c r="AJ286" s="74"/>
      <c r="AK286" s="73"/>
      <c r="AL286" s="74"/>
      <c r="AM286" s="73"/>
      <c r="AN286" s="139"/>
      <c r="AR286" s="24"/>
      <c r="AS286" s="14"/>
      <c r="AT286" s="75"/>
    </row>
    <row r="287" spans="1:46" ht="15.75" hidden="1" outlineLevel="1" thickBot="1" x14ac:dyDescent="0.3">
      <c r="A287" s="38" t="str">
        <f t="shared" si="820"/>
        <v>GALICIA SIN DEPORTIVO (10)</v>
      </c>
      <c r="B287" s="104"/>
      <c r="C287" s="105"/>
      <c r="D287" s="21"/>
      <c r="E287" s="21"/>
      <c r="F287" s="1"/>
      <c r="G287" s="1"/>
      <c r="H287" s="1"/>
      <c r="I287" s="1"/>
      <c r="J287" s="1"/>
      <c r="K287" s="1"/>
      <c r="L287" s="56"/>
      <c r="M287" s="26"/>
      <c r="N287" s="26"/>
      <c r="O287" s="65"/>
      <c r="P287" s="65"/>
      <c r="Q287" s="65"/>
      <c r="R287" s="65"/>
      <c r="S287" s="65"/>
      <c r="T287" s="65"/>
      <c r="U287" s="46"/>
      <c r="V287" s="45"/>
      <c r="W287" s="24"/>
      <c r="AF287" s="150" t="str">
        <f t="shared" si="817"/>
        <v>GALICIA SIN DEPORTIVO (10)</v>
      </c>
      <c r="AG287" s="138"/>
      <c r="AH287" s="63"/>
      <c r="AI287" s="73"/>
      <c r="AJ287" s="74"/>
      <c r="AK287" s="73"/>
      <c r="AL287" s="74"/>
      <c r="AM287" s="73"/>
      <c r="AN287" s="139"/>
      <c r="AR287" s="24">
        <f t="shared" si="818"/>
        <v>0</v>
      </c>
      <c r="AS287" s="14">
        <f t="shared" si="819"/>
        <v>0</v>
      </c>
      <c r="AT287" s="75" t="e">
        <f t="shared" si="834"/>
        <v>#DIV/0!</v>
      </c>
    </row>
    <row r="288" spans="1:46" ht="15.75" hidden="1" outlineLevel="1" thickBot="1" x14ac:dyDescent="0.3">
      <c r="A288" s="37" t="str">
        <f t="shared" si="820"/>
        <v>VALENCIANA SIN DEPORTIVO (2)</v>
      </c>
      <c r="B288" s="104">
        <f t="shared" ref="B288:C288" si="854">B283-B272</f>
        <v>389600</v>
      </c>
      <c r="C288" s="105">
        <f t="shared" si="854"/>
        <v>32077</v>
      </c>
      <c r="D288" s="21">
        <f>ROUND(D270+D271,0)</f>
        <v>198</v>
      </c>
      <c r="E288" s="21">
        <f t="shared" ref="E288:K288" si="855">ROUND(E270+E271,0)</f>
        <v>166</v>
      </c>
      <c r="F288" s="1">
        <f t="shared" si="855"/>
        <v>4584</v>
      </c>
      <c r="G288" s="1">
        <f t="shared" si="855"/>
        <v>3820</v>
      </c>
      <c r="H288" s="1">
        <f t="shared" si="855"/>
        <v>7336</v>
      </c>
      <c r="I288" s="1">
        <f t="shared" si="855"/>
        <v>6113</v>
      </c>
      <c r="J288" s="1">
        <f t="shared" si="855"/>
        <v>8970</v>
      </c>
      <c r="K288" s="1">
        <f t="shared" si="855"/>
        <v>7475</v>
      </c>
      <c r="L288" s="56"/>
      <c r="M288" s="26">
        <f>ROUND(M270+M271,0)</f>
        <v>299</v>
      </c>
      <c r="N288" s="26">
        <f t="shared" ref="N288:T288" si="856">ROUND(N270+N271,0)</f>
        <v>250</v>
      </c>
      <c r="O288" s="65">
        <f t="shared" si="856"/>
        <v>6876</v>
      </c>
      <c r="P288" s="65">
        <f t="shared" si="856"/>
        <v>5730</v>
      </c>
      <c r="Q288" s="65">
        <f t="shared" si="856"/>
        <v>11004</v>
      </c>
      <c r="R288" s="65">
        <f t="shared" si="856"/>
        <v>9170</v>
      </c>
      <c r="S288" s="65">
        <f t="shared" si="856"/>
        <v>13456</v>
      </c>
      <c r="T288" s="65">
        <f t="shared" si="856"/>
        <v>11213</v>
      </c>
      <c r="U288" s="46">
        <f t="shared" si="823"/>
        <v>0.50006688963210699</v>
      </c>
      <c r="V288" s="45">
        <f t="shared" si="824"/>
        <v>0.19999999999999996</v>
      </c>
      <c r="W288" s="24">
        <f t="shared" si="825"/>
        <v>12.14577423075724</v>
      </c>
      <c r="AF288" s="64" t="str">
        <f t="shared" si="817"/>
        <v>VALENCIANA SIN DEPORTIVO (2)</v>
      </c>
      <c r="AG288" s="138">
        <f>ROUND((D288+E288)/$AF$2,0)</f>
        <v>193</v>
      </c>
      <c r="AH288" s="63">
        <f>ROUND((M288+N288)/$AF$2,0)</f>
        <v>290</v>
      </c>
      <c r="AI288" s="73">
        <f>ROUND((F288+G288)/$AF$2,0)</f>
        <v>4447</v>
      </c>
      <c r="AJ288" s="74">
        <f t="shared" ref="AJ288" si="857">ROUND((O288+P288)/$AF$2,0)</f>
        <v>6670</v>
      </c>
      <c r="AK288" s="73">
        <f>ROUND((H288+I288)/$AF$2,0)</f>
        <v>7116</v>
      </c>
      <c r="AL288" s="74">
        <f t="shared" ref="AL288" si="858">ROUND((Q288+R288)/$AF$2,0)</f>
        <v>10674</v>
      </c>
      <c r="AM288" s="73">
        <f>ROUND((J288+K288)/$AF$2,0)</f>
        <v>8701</v>
      </c>
      <c r="AN288" s="139">
        <f t="shared" ref="AN288" si="859">ROUND((S288+T288)/$AF$2,0)</f>
        <v>13052</v>
      </c>
      <c r="AR288" s="24">
        <f t="shared" si="818"/>
        <v>12.14577423075724</v>
      </c>
      <c r="AS288" s="14">
        <f t="shared" si="819"/>
        <v>0.50006688963210699</v>
      </c>
      <c r="AT288" s="75">
        <f t="shared" si="834"/>
        <v>22.333162217659137</v>
      </c>
    </row>
    <row r="289" spans="1:46" ht="15.75" hidden="1" outlineLevel="1" thickBot="1" x14ac:dyDescent="0.3">
      <c r="A289" s="87" t="str">
        <f t="shared" si="820"/>
        <v>TARIFA CONJUNTA DE PAGO (31)</v>
      </c>
      <c r="B289" s="104"/>
      <c r="C289" s="105"/>
      <c r="D289" s="21"/>
      <c r="E289" s="21"/>
      <c r="F289" s="1"/>
      <c r="G289" s="1"/>
      <c r="H289" s="1"/>
      <c r="I289" s="1"/>
      <c r="J289" s="1"/>
      <c r="K289" s="1"/>
      <c r="L289" s="56"/>
      <c r="M289" s="26"/>
      <c r="N289" s="26"/>
      <c r="O289" s="65"/>
      <c r="P289" s="65"/>
      <c r="Q289" s="65"/>
      <c r="R289" s="65"/>
      <c r="S289" s="65"/>
      <c r="T289" s="65"/>
      <c r="U289" s="46"/>
      <c r="V289" s="45"/>
      <c r="W289" s="24"/>
      <c r="AF289" s="150" t="str">
        <f t="shared" si="817"/>
        <v>TARIFA CONJUNTA DE PAGO (31)</v>
      </c>
      <c r="AG289" s="138"/>
      <c r="AH289" s="63"/>
      <c r="AI289" s="73"/>
      <c r="AJ289" s="74"/>
      <c r="AK289" s="73"/>
      <c r="AL289" s="74"/>
      <c r="AM289" s="73"/>
      <c r="AN289" s="139"/>
      <c r="AR289" s="24"/>
      <c r="AS289" s="14"/>
      <c r="AT289" s="75"/>
    </row>
    <row r="290" spans="1:46" ht="15.75" hidden="1" outlineLevel="1" thickBot="1" x14ac:dyDescent="0.3">
      <c r="A290" s="40" t="str">
        <f t="shared" si="820"/>
        <v>TARIFA CONJUNTA INFORMACIÓN GENERAL (17)</v>
      </c>
      <c r="B290" s="104"/>
      <c r="C290" s="105"/>
      <c r="D290" s="1">
        <f>ROUND(D284-D272,0)</f>
        <v>1274</v>
      </c>
      <c r="E290" s="1">
        <f t="shared" ref="E290:K290" si="860">ROUND(E284-E272,0)</f>
        <v>1072</v>
      </c>
      <c r="F290" s="1">
        <f t="shared" si="860"/>
        <v>28544</v>
      </c>
      <c r="G290" s="1">
        <f t="shared" si="860"/>
        <v>23908</v>
      </c>
      <c r="H290" s="1">
        <f t="shared" si="860"/>
        <v>43945</v>
      </c>
      <c r="I290" s="1">
        <f t="shared" si="860"/>
        <v>36930</v>
      </c>
      <c r="J290" s="1">
        <f t="shared" si="860"/>
        <v>54601</v>
      </c>
      <c r="K290" s="1">
        <f t="shared" si="860"/>
        <v>45718</v>
      </c>
      <c r="L290" s="56"/>
      <c r="M290" s="26">
        <f>ROUND(M284-M272,0)</f>
        <v>1873</v>
      </c>
      <c r="N290" s="26">
        <f t="shared" ref="N290:T290" si="861">ROUND(N284-N272,0)</f>
        <v>1570</v>
      </c>
      <c r="O290" s="65">
        <f t="shared" si="861"/>
        <v>42084</v>
      </c>
      <c r="P290" s="65">
        <f t="shared" si="861"/>
        <v>35133</v>
      </c>
      <c r="Q290" s="65">
        <f t="shared" si="861"/>
        <v>64662</v>
      </c>
      <c r="R290" s="65">
        <f t="shared" si="861"/>
        <v>54223</v>
      </c>
      <c r="S290" s="65">
        <f t="shared" si="861"/>
        <v>80207</v>
      </c>
      <c r="T290" s="65">
        <f t="shared" si="861"/>
        <v>67110</v>
      </c>
      <c r="U290" s="46"/>
      <c r="V290" s="45"/>
      <c r="W290" s="24"/>
      <c r="AF290" s="151" t="str">
        <f t="shared" si="817"/>
        <v>TARIFA CONJUNTA INFORMACIÓN GENERAL (17)</v>
      </c>
      <c r="AG290" s="138">
        <f>ROUND((D290+E290)/$AF$2,0)</f>
        <v>1241</v>
      </c>
      <c r="AH290" s="63">
        <f>ROUND((M290+N290)/$AF$2,0)</f>
        <v>1822</v>
      </c>
      <c r="AI290" s="73">
        <f>ROUND((F290+G290)/$AF$2,0)</f>
        <v>27752</v>
      </c>
      <c r="AJ290" s="74">
        <f t="shared" ref="AJ290" si="862">ROUND((O290+P290)/$AF$2,0)</f>
        <v>40856</v>
      </c>
      <c r="AK290" s="73">
        <f>ROUND((H290+I290)/$AF$2,0)</f>
        <v>42791</v>
      </c>
      <c r="AL290" s="74">
        <f t="shared" ref="AL290" si="863">ROUND((Q290+R290)/$AF$2,0)</f>
        <v>62902</v>
      </c>
      <c r="AM290" s="73">
        <f>ROUND((J290+K290)/$AF$2,0)</f>
        <v>53079</v>
      </c>
      <c r="AN290" s="139">
        <f t="shared" ref="AN290" si="864">ROUND((S290+T290)/$AF$2,0)</f>
        <v>77946</v>
      </c>
      <c r="AR290" s="24">
        <f t="shared" si="818"/>
        <v>0</v>
      </c>
      <c r="AS290" s="14">
        <f t="shared" si="819"/>
        <v>0</v>
      </c>
      <c r="AT290" s="75" t="e">
        <f t="shared" si="834"/>
        <v>#DIV/0!</v>
      </c>
    </row>
    <row r="291" spans="1:46" ht="15.75" hidden="1" outlineLevel="1" thickBot="1" x14ac:dyDescent="0.3">
      <c r="A291" s="88" t="str">
        <f t="shared" si="820"/>
        <v>TARIFA CONJUNTA INFORMACIÓN GENERAL de PAGO (29)</v>
      </c>
      <c r="B291" s="104"/>
      <c r="C291" s="105"/>
      <c r="D291" s="21"/>
      <c r="E291" s="21"/>
      <c r="F291" s="1"/>
      <c r="G291" s="1"/>
      <c r="H291" s="1"/>
      <c r="I291" s="1"/>
      <c r="J291" s="1"/>
      <c r="K291" s="1"/>
      <c r="L291" s="56"/>
      <c r="M291" s="26"/>
      <c r="N291" s="26"/>
      <c r="O291" s="65"/>
      <c r="P291" s="65"/>
      <c r="Q291" s="65"/>
      <c r="R291" s="65"/>
      <c r="S291" s="65"/>
      <c r="T291" s="65"/>
      <c r="U291" s="46"/>
      <c r="V291" s="45"/>
      <c r="W291" s="24"/>
      <c r="AF291" s="150" t="str">
        <f t="shared" si="817"/>
        <v>TARIFA CONJUNTA INFORMACIÓN GENERAL de PAGO (29)</v>
      </c>
      <c r="AG291" s="138"/>
      <c r="AH291" s="63"/>
      <c r="AI291" s="73"/>
      <c r="AJ291" s="74"/>
      <c r="AK291" s="73"/>
      <c r="AL291" s="74"/>
      <c r="AM291" s="73"/>
      <c r="AN291" s="139"/>
      <c r="AR291" s="24"/>
      <c r="AS291" s="14"/>
      <c r="AT291" s="75"/>
    </row>
    <row r="292" spans="1:46" ht="15.75" hidden="1" outlineLevel="1" thickBot="1" x14ac:dyDescent="0.3">
      <c r="A292" s="106" t="str">
        <f t="shared" si="820"/>
        <v>TARIFA LÍDERES (9)</v>
      </c>
      <c r="B292" s="107"/>
      <c r="C292" s="108"/>
      <c r="D292" s="1">
        <f>ROUND(D256+D259+D260+D262+D263+D264+D268+D270+D271,0)</f>
        <v>910</v>
      </c>
      <c r="E292" s="1">
        <f t="shared" ref="E292:K292" si="865">ROUND(E256+E259+E260+E262+E263+E264+E268+E270+E271,0)</f>
        <v>767</v>
      </c>
      <c r="F292" s="1">
        <f t="shared" si="865"/>
        <v>20009</v>
      </c>
      <c r="G292" s="1">
        <f t="shared" si="865"/>
        <v>16802</v>
      </c>
      <c r="H292" s="1">
        <f t="shared" si="865"/>
        <v>30494</v>
      </c>
      <c r="I292" s="1">
        <f t="shared" si="865"/>
        <v>25717</v>
      </c>
      <c r="J292" s="1">
        <f t="shared" si="865"/>
        <v>37948</v>
      </c>
      <c r="K292" s="1">
        <f t="shared" si="865"/>
        <v>31837</v>
      </c>
      <c r="L292" s="56">
        <f t="shared" ref="L292" si="866">L256+L259+L260+L262+L263+L264+L268+L270+L271</f>
        <v>0</v>
      </c>
      <c r="M292" s="26">
        <f>ROUND(M256+M259+M260+M262+M263+M264+M268+M270+M271,0)</f>
        <v>1325</v>
      </c>
      <c r="N292" s="26">
        <f t="shared" ref="N292:T292" si="867">ROUND(N256+N259+N260+N262+N263+N264+N268+N270+N271,0)</f>
        <v>1111</v>
      </c>
      <c r="O292" s="65">
        <f t="shared" si="867"/>
        <v>29280</v>
      </c>
      <c r="P292" s="65">
        <f t="shared" si="867"/>
        <v>24463</v>
      </c>
      <c r="Q292" s="65">
        <f t="shared" si="867"/>
        <v>44485</v>
      </c>
      <c r="R292" s="65">
        <f t="shared" si="867"/>
        <v>37403</v>
      </c>
      <c r="S292" s="65">
        <f t="shared" si="867"/>
        <v>55237</v>
      </c>
      <c r="T292" s="65">
        <f t="shared" si="867"/>
        <v>46287</v>
      </c>
      <c r="U292" s="46"/>
      <c r="V292" s="45"/>
      <c r="W292" s="24"/>
      <c r="AF292" s="64" t="str">
        <f t="shared" si="817"/>
        <v>TARIFA LÍDERES (9)</v>
      </c>
      <c r="AG292" s="140">
        <f>ROUND((D292+E292)/$AF$2,0)</f>
        <v>887</v>
      </c>
      <c r="AH292" s="141">
        <f>ROUND((M292+N292)/$AF$2,0)</f>
        <v>1289</v>
      </c>
      <c r="AI292" s="142">
        <f>ROUND((F292+G292)/$AF$2,0)</f>
        <v>19477</v>
      </c>
      <c r="AJ292" s="143">
        <f t="shared" ref="AJ292" si="868">ROUND((O292+P292)/$AF$2,0)</f>
        <v>28435</v>
      </c>
      <c r="AK292" s="142">
        <f>ROUND((H292+I292)/$AF$2,0)</f>
        <v>29741</v>
      </c>
      <c r="AL292" s="143">
        <f t="shared" ref="AL292" si="869">ROUND((Q292+R292)/$AF$2,0)</f>
        <v>43327</v>
      </c>
      <c r="AM292" s="142">
        <f>ROUND((J292+K292)/$AF$2,0)</f>
        <v>36923</v>
      </c>
      <c r="AN292" s="144">
        <f t="shared" ref="AN292" si="870">ROUND((S292+T292)/$AF$2,0)</f>
        <v>53716</v>
      </c>
      <c r="AR292" s="24">
        <f t="shared" si="818"/>
        <v>0</v>
      </c>
      <c r="AS292" s="14">
        <f t="shared" si="819"/>
        <v>0</v>
      </c>
      <c r="AT292" s="75" t="e">
        <f t="shared" si="834"/>
        <v>#DIV/0!</v>
      </c>
    </row>
    <row r="293" spans="1:46" collapsed="1" x14ac:dyDescent="0.25"/>
    <row r="295" spans="1:46" ht="19.5" hidden="1" outlineLevel="1" thickBot="1" x14ac:dyDescent="0.35">
      <c r="A295" s="281" t="s">
        <v>82</v>
      </c>
      <c r="B295" s="25" t="str">
        <f t="shared" ref="B295:X295" si="871">B253</f>
        <v>AUDIENCIA</v>
      </c>
      <c r="C295" s="25" t="str">
        <f t="shared" si="871"/>
        <v>DIFUSIÓN</v>
      </c>
      <c r="D295" s="269" t="str">
        <f t="shared" si="871"/>
        <v>MODULO</v>
      </c>
      <c r="E295" s="270">
        <f t="shared" si="871"/>
        <v>0</v>
      </c>
      <c r="F295" s="271" t="str">
        <f t="shared" si="871"/>
        <v>MEDIA PAGINA</v>
      </c>
      <c r="G295" s="272">
        <f t="shared" si="871"/>
        <v>0</v>
      </c>
      <c r="H295" s="273" t="str">
        <f t="shared" si="871"/>
        <v>ROBAPAGINAS GRANDE</v>
      </c>
      <c r="I295" s="270">
        <f t="shared" si="871"/>
        <v>0</v>
      </c>
      <c r="J295" s="271" t="str">
        <f t="shared" si="871"/>
        <v>PAGINA</v>
      </c>
      <c r="K295" s="272">
        <f t="shared" si="871"/>
        <v>0</v>
      </c>
      <c r="L295" s="17"/>
      <c r="M295" s="274" t="str">
        <f t="shared" si="871"/>
        <v>MODULO</v>
      </c>
      <c r="N295" s="275">
        <f t="shared" si="871"/>
        <v>0</v>
      </c>
      <c r="O295" s="264" t="str">
        <f t="shared" si="871"/>
        <v>MEDIA PAGINA</v>
      </c>
      <c r="P295" s="266">
        <f t="shared" si="871"/>
        <v>0</v>
      </c>
      <c r="Q295" s="274" t="str">
        <f t="shared" si="871"/>
        <v>ROBAP GRANDE</v>
      </c>
      <c r="R295" s="275">
        <f t="shared" si="871"/>
        <v>0</v>
      </c>
      <c r="S295" s="264" t="str">
        <f t="shared" si="871"/>
        <v>PAGINA</v>
      </c>
      <c r="T295" s="266">
        <f t="shared" si="871"/>
        <v>0</v>
      </c>
      <c r="U295" s="264" t="str">
        <f t="shared" si="871"/>
        <v>RECARGOS</v>
      </c>
      <c r="V295" s="265">
        <f t="shared" si="871"/>
        <v>0</v>
      </c>
      <c r="W295" s="262" t="str">
        <f t="shared" si="871"/>
        <v>LECTORES POR EJEMPLAR</v>
      </c>
      <c r="X295" s="263">
        <f t="shared" si="871"/>
        <v>0</v>
      </c>
      <c r="Y295" s="264" t="str">
        <f>Y253</f>
        <v>MÓDULOS POR PÁGINA</v>
      </c>
      <c r="Z295" s="265">
        <f t="shared" ref="Z295:AA295" si="872">Z253</f>
        <v>0</v>
      </c>
      <c r="AA295" s="266">
        <f t="shared" si="872"/>
        <v>0</v>
      </c>
      <c r="AF295" s="58" t="s">
        <v>76</v>
      </c>
      <c r="AG295" s="278" t="s">
        <v>126</v>
      </c>
      <c r="AH295" s="279"/>
      <c r="AI295" s="279"/>
      <c r="AJ295" s="279"/>
      <c r="AK295" s="279"/>
      <c r="AL295" s="279"/>
      <c r="AM295" s="279"/>
      <c r="AN295" s="280"/>
      <c r="AO295" s="264" t="s">
        <v>59</v>
      </c>
      <c r="AP295" s="265"/>
      <c r="AQ295" s="266"/>
      <c r="AT295" s="61" t="s">
        <v>78</v>
      </c>
    </row>
    <row r="296" spans="1:46" ht="15.75" hidden="1" outlineLevel="1" thickBot="1" x14ac:dyDescent="0.3">
      <c r="A296" s="281"/>
      <c r="B296" s="25" t="str">
        <f t="shared" ref="B296:W296" si="873">B254</f>
        <v>3º 2018</v>
      </c>
      <c r="C296" s="25" t="str">
        <f t="shared" si="873"/>
        <v>Jul 17 - Jun 18</v>
      </c>
      <c r="D296" s="23" t="str">
        <f t="shared" si="873"/>
        <v>IMPAR</v>
      </c>
      <c r="E296" s="22" t="str">
        <f t="shared" si="873"/>
        <v>PAR</v>
      </c>
      <c r="F296" s="4" t="str">
        <f t="shared" si="873"/>
        <v>IMPAR</v>
      </c>
      <c r="G296" s="5" t="str">
        <f t="shared" si="873"/>
        <v>PAR</v>
      </c>
      <c r="H296" s="2" t="str">
        <f t="shared" si="873"/>
        <v>IMPAR</v>
      </c>
      <c r="I296" s="3" t="str">
        <f t="shared" si="873"/>
        <v>PAR</v>
      </c>
      <c r="J296" s="4" t="str">
        <f t="shared" si="873"/>
        <v>IMPAR</v>
      </c>
      <c r="K296" s="5" t="str">
        <f t="shared" si="873"/>
        <v>PAR</v>
      </c>
      <c r="L296" s="18"/>
      <c r="M296" s="8" t="str">
        <f t="shared" si="873"/>
        <v>IMPAR</v>
      </c>
      <c r="N296" s="9" t="str">
        <f t="shared" si="873"/>
        <v>PAR</v>
      </c>
      <c r="O296" s="10" t="str">
        <f t="shared" si="873"/>
        <v>IMPAR</v>
      </c>
      <c r="P296" s="10" t="str">
        <f t="shared" si="873"/>
        <v>PAR</v>
      </c>
      <c r="Q296" s="9" t="str">
        <f t="shared" si="873"/>
        <v>IMPAR</v>
      </c>
      <c r="R296" s="11" t="str">
        <f t="shared" si="873"/>
        <v>PAR</v>
      </c>
      <c r="S296" s="12" t="str">
        <f t="shared" si="873"/>
        <v>IMPAR</v>
      </c>
      <c r="T296" s="13" t="str">
        <f t="shared" si="873"/>
        <v>PAR</v>
      </c>
      <c r="U296" s="28" t="str">
        <f t="shared" si="873"/>
        <v>COLOR(/pagPar)</v>
      </c>
      <c r="V296" s="48" t="str">
        <f t="shared" si="873"/>
        <v>IMPAR (/PAG)</v>
      </c>
      <c r="W296" s="52" t="str">
        <f t="shared" si="873"/>
        <v>PROMEDIO</v>
      </c>
      <c r="X296" s="53" t="e">
        <f>AVERAGE(W297:W316)</f>
        <v>#DIV/0!</v>
      </c>
      <c r="Y296" s="49" t="str">
        <f>Y254</f>
        <v>ancho</v>
      </c>
      <c r="Z296" s="50" t="str">
        <f t="shared" ref="Z296:AA296" si="874">Z254</f>
        <v>alto</v>
      </c>
      <c r="AA296" s="51" t="str">
        <f t="shared" si="874"/>
        <v>página</v>
      </c>
      <c r="AF296" s="59">
        <f t="shared" ref="AF296:AF314" si="875">AF254</f>
        <v>1.89</v>
      </c>
      <c r="AG296" s="267" t="s">
        <v>44</v>
      </c>
      <c r="AH296" s="268"/>
      <c r="AI296" s="267" t="s">
        <v>11</v>
      </c>
      <c r="AJ296" s="268"/>
      <c r="AK296" s="267" t="s">
        <v>45</v>
      </c>
      <c r="AL296" s="268"/>
      <c r="AM296" s="267" t="s">
        <v>12</v>
      </c>
      <c r="AN296" s="268"/>
      <c r="AO296" s="50" t="s">
        <v>56</v>
      </c>
      <c r="AP296" s="50" t="s">
        <v>57</v>
      </c>
      <c r="AQ296" s="51" t="s">
        <v>60</v>
      </c>
      <c r="AR296" t="s">
        <v>46</v>
      </c>
      <c r="AS296" t="s">
        <v>47</v>
      </c>
      <c r="AT296" s="60" t="s">
        <v>77</v>
      </c>
    </row>
    <row r="297" spans="1:46" ht="15.75" hidden="1" outlineLevel="1" thickBot="1" x14ac:dyDescent="0.3">
      <c r="A297" s="91" t="str">
        <f>A255</f>
        <v>LA OPINIÓN DE MALAGA</v>
      </c>
      <c r="B297" s="102">
        <f t="shared" ref="B297:C297" si="876">B255</f>
        <v>11100</v>
      </c>
      <c r="C297" s="103">
        <f t="shared" si="876"/>
        <v>1748</v>
      </c>
      <c r="D297" s="21">
        <f t="shared" ref="D297:K306" si="877">(D3+D45+D87+D129+D171+D213)/6</f>
        <v>54</v>
      </c>
      <c r="E297" s="21">
        <f t="shared" si="877"/>
        <v>45</v>
      </c>
      <c r="F297" s="1">
        <f t="shared" si="877"/>
        <v>1242</v>
      </c>
      <c r="G297" s="1">
        <f t="shared" si="877"/>
        <v>1035</v>
      </c>
      <c r="H297" s="1">
        <f t="shared" si="877"/>
        <v>1987</v>
      </c>
      <c r="I297" s="1">
        <f t="shared" si="877"/>
        <v>1656</v>
      </c>
      <c r="J297" s="1">
        <f t="shared" si="877"/>
        <v>2430</v>
      </c>
      <c r="K297" s="1">
        <f t="shared" si="877"/>
        <v>2025</v>
      </c>
      <c r="L297" s="20"/>
      <c r="M297" s="68">
        <f t="shared" ref="M297:T306" si="878">(M3+M45+M87+M129+M171+M213)/6</f>
        <v>81</v>
      </c>
      <c r="N297" s="68">
        <f t="shared" si="878"/>
        <v>68</v>
      </c>
      <c r="O297" s="69">
        <f t="shared" si="878"/>
        <v>1863</v>
      </c>
      <c r="P297" s="69">
        <f t="shared" si="878"/>
        <v>1553</v>
      </c>
      <c r="Q297" s="69">
        <f t="shared" si="878"/>
        <v>2981</v>
      </c>
      <c r="R297" s="69">
        <f t="shared" si="878"/>
        <v>2484</v>
      </c>
      <c r="S297" s="69">
        <f t="shared" si="878"/>
        <v>3645</v>
      </c>
      <c r="T297" s="69">
        <f t="shared" si="878"/>
        <v>3038</v>
      </c>
      <c r="U297" s="46">
        <f t="shared" ref="U297:U314" si="879">T297/K297-1</f>
        <v>0.50024691358024698</v>
      </c>
      <c r="V297" s="45">
        <f t="shared" ref="V297:V314" si="880">J297/K297-1</f>
        <v>0.19999999999999996</v>
      </c>
      <c r="W297" s="24">
        <f t="shared" ref="W297:W314" si="881">B297/C297</f>
        <v>6.3501144164759724</v>
      </c>
      <c r="Y297">
        <f>Y255</f>
        <v>5</v>
      </c>
      <c r="Z297">
        <f>Z255</f>
        <v>10</v>
      </c>
      <c r="AA297" s="27">
        <f t="shared" ref="AA297:AA314" si="882">Z297*Y297</f>
        <v>50</v>
      </c>
      <c r="AF297" s="64" t="str">
        <f t="shared" si="875"/>
        <v>LA OPINIÓN DE MALAGA</v>
      </c>
      <c r="AG297" s="145">
        <f t="shared" ref="AG297:AG314" si="883">ROUND((D297+E297)/$AF$2,0)</f>
        <v>52</v>
      </c>
      <c r="AH297" s="146">
        <f t="shared" ref="AH297:AH314" si="884">ROUND((M297+N297)/$AF$2,0)</f>
        <v>79</v>
      </c>
      <c r="AI297" s="147">
        <f t="shared" ref="AI297:AI314" si="885">ROUND((F297+G297)/$AF$2,0)</f>
        <v>1205</v>
      </c>
      <c r="AJ297" s="148">
        <f t="shared" ref="AJ297:AJ314" si="886">ROUND((O297+P297)/$AF$2,0)</f>
        <v>1807</v>
      </c>
      <c r="AK297" s="147">
        <f t="shared" ref="AK297:AK314" si="887">ROUND((H297+I297)/$AF$2,0)</f>
        <v>1928</v>
      </c>
      <c r="AL297" s="148">
        <f t="shared" ref="AL297:AL314" si="888">ROUND((Q297+R297)/$AF$2,0)</f>
        <v>2892</v>
      </c>
      <c r="AM297" s="147">
        <f t="shared" ref="AM297:AM314" si="889">ROUND((J297+K297)/$AF$2,0)</f>
        <v>2357</v>
      </c>
      <c r="AN297" s="149">
        <f t="shared" ref="AN297:AN314" si="890">ROUND((S297+T297)/$AF$2,0)</f>
        <v>3536</v>
      </c>
      <c r="AO297" s="57">
        <f>Y297</f>
        <v>5</v>
      </c>
      <c r="AP297" s="57">
        <f t="shared" ref="AP297:AP314" si="891">Z297</f>
        <v>10</v>
      </c>
      <c r="AQ297" s="57">
        <f t="shared" ref="AQ297:AQ314" si="892">AA297</f>
        <v>50</v>
      </c>
      <c r="AR297" s="24">
        <f t="shared" ref="AR297:AR314" si="893">W297</f>
        <v>6.3501144164759724</v>
      </c>
      <c r="AS297" s="14">
        <f t="shared" ref="AS297:AS314" si="894">U297</f>
        <v>0.50024691358024698</v>
      </c>
      <c r="AT297" s="75">
        <f t="shared" ref="AT297:AT314" si="895">AM297/B297*1000</f>
        <v>212.34234234234233</v>
      </c>
    </row>
    <row r="298" spans="1:46" ht="15.75" hidden="1" outlineLevel="1" thickBot="1" x14ac:dyDescent="0.3">
      <c r="A298" s="42" t="str">
        <f t="shared" ref="A298:C298" si="896">A256</f>
        <v>LA NUEVA ESPAÑA</v>
      </c>
      <c r="B298" s="104">
        <f t="shared" si="896"/>
        <v>288000</v>
      </c>
      <c r="C298" s="105">
        <f t="shared" si="896"/>
        <v>36404</v>
      </c>
      <c r="D298" s="21">
        <f t="shared" si="877"/>
        <v>92</v>
      </c>
      <c r="E298" s="21">
        <f t="shared" si="877"/>
        <v>77</v>
      </c>
      <c r="F298" s="1">
        <f t="shared" si="877"/>
        <v>2125</v>
      </c>
      <c r="G298" s="1">
        <f t="shared" si="877"/>
        <v>1771</v>
      </c>
      <c r="H298" s="1">
        <f t="shared" si="877"/>
        <v>3401</v>
      </c>
      <c r="I298" s="1">
        <f t="shared" si="877"/>
        <v>2834</v>
      </c>
      <c r="J298" s="1">
        <f t="shared" si="877"/>
        <v>4158</v>
      </c>
      <c r="K298" s="1">
        <f t="shared" si="877"/>
        <v>3465</v>
      </c>
      <c r="L298" s="20"/>
      <c r="M298" s="68">
        <f t="shared" si="878"/>
        <v>138</v>
      </c>
      <c r="N298" s="68">
        <f t="shared" si="878"/>
        <v>116</v>
      </c>
      <c r="O298" s="69">
        <f t="shared" si="878"/>
        <v>3188</v>
      </c>
      <c r="P298" s="69">
        <f t="shared" si="878"/>
        <v>2657</v>
      </c>
      <c r="Q298" s="69">
        <f t="shared" si="878"/>
        <v>5102</v>
      </c>
      <c r="R298" s="69">
        <f t="shared" si="878"/>
        <v>4251</v>
      </c>
      <c r="S298" s="69">
        <f t="shared" si="878"/>
        <v>6237</v>
      </c>
      <c r="T298" s="69">
        <f t="shared" si="878"/>
        <v>5198</v>
      </c>
      <c r="U298" s="46">
        <f t="shared" si="879"/>
        <v>0.50014430014430022</v>
      </c>
      <c r="V298" s="45">
        <f t="shared" si="880"/>
        <v>0.19999999999999996</v>
      </c>
      <c r="W298" s="24">
        <f t="shared" si="881"/>
        <v>7.9112185474123722</v>
      </c>
      <c r="Y298">
        <f t="shared" ref="Y298:Z298" si="897">Y256</f>
        <v>5</v>
      </c>
      <c r="Z298">
        <f t="shared" si="897"/>
        <v>10</v>
      </c>
      <c r="AA298" s="27">
        <f t="shared" si="882"/>
        <v>50</v>
      </c>
      <c r="AF298" s="64" t="str">
        <f t="shared" si="875"/>
        <v>LA NUEVA ESPAÑA</v>
      </c>
      <c r="AG298" s="138">
        <f t="shared" si="883"/>
        <v>89</v>
      </c>
      <c r="AH298" s="63">
        <f t="shared" si="884"/>
        <v>134</v>
      </c>
      <c r="AI298" s="73">
        <f t="shared" si="885"/>
        <v>2061</v>
      </c>
      <c r="AJ298" s="74">
        <f t="shared" si="886"/>
        <v>3093</v>
      </c>
      <c r="AK298" s="73">
        <f t="shared" si="887"/>
        <v>3299</v>
      </c>
      <c r="AL298" s="74">
        <f t="shared" si="888"/>
        <v>4949</v>
      </c>
      <c r="AM298" s="73">
        <f t="shared" si="889"/>
        <v>4033</v>
      </c>
      <c r="AN298" s="139">
        <f t="shared" si="890"/>
        <v>6050</v>
      </c>
      <c r="AO298" s="57">
        <f t="shared" ref="AO298:AO314" si="898">Y298</f>
        <v>5</v>
      </c>
      <c r="AP298" s="57">
        <f t="shared" si="891"/>
        <v>10</v>
      </c>
      <c r="AQ298" s="57">
        <f t="shared" si="892"/>
        <v>50</v>
      </c>
      <c r="AR298" s="24">
        <f t="shared" si="893"/>
        <v>7.9112185474123722</v>
      </c>
      <c r="AS298" s="14">
        <f t="shared" si="894"/>
        <v>0.50014430014430022</v>
      </c>
      <c r="AT298" s="75">
        <f t="shared" si="895"/>
        <v>14.003472222222223</v>
      </c>
    </row>
    <row r="299" spans="1:46" hidden="1" outlineLevel="1" x14ac:dyDescent="0.25">
      <c r="A299" s="167" t="str">
        <f t="shared" ref="A299:C299" si="899">A257</f>
        <v>DIARIO DE MALLORCA</v>
      </c>
      <c r="B299" s="104">
        <f t="shared" si="899"/>
        <v>95600</v>
      </c>
      <c r="C299" s="105">
        <f t="shared" si="899"/>
        <v>10383</v>
      </c>
      <c r="D299" s="21">
        <f t="shared" si="877"/>
        <v>65</v>
      </c>
      <c r="E299" s="21">
        <f t="shared" si="877"/>
        <v>54</v>
      </c>
      <c r="F299" s="1">
        <f t="shared" si="877"/>
        <v>1600</v>
      </c>
      <c r="G299" s="1">
        <f t="shared" si="877"/>
        <v>1340</v>
      </c>
      <c r="H299" s="1">
        <f t="shared" si="877"/>
        <v>2370</v>
      </c>
      <c r="I299" s="1">
        <f t="shared" si="877"/>
        <v>1970</v>
      </c>
      <c r="J299" s="1">
        <f t="shared" si="877"/>
        <v>3100</v>
      </c>
      <c r="K299" s="1">
        <f t="shared" si="877"/>
        <v>2580</v>
      </c>
      <c r="L299" s="20"/>
      <c r="M299" s="26">
        <f t="shared" si="878"/>
        <v>97</v>
      </c>
      <c r="N299" s="26">
        <f t="shared" si="878"/>
        <v>80</v>
      </c>
      <c r="O299" s="65">
        <f t="shared" si="878"/>
        <v>2400</v>
      </c>
      <c r="P299" s="65">
        <f t="shared" si="878"/>
        <v>2010</v>
      </c>
      <c r="Q299" s="65">
        <f t="shared" si="878"/>
        <v>3560</v>
      </c>
      <c r="R299" s="65">
        <f t="shared" si="878"/>
        <v>2960</v>
      </c>
      <c r="S299" s="65">
        <f t="shared" si="878"/>
        <v>4640</v>
      </c>
      <c r="T299" s="65">
        <f t="shared" si="878"/>
        <v>3870</v>
      </c>
      <c r="U299" s="46">
        <f t="shared" si="879"/>
        <v>0.5</v>
      </c>
      <c r="V299" s="45">
        <f t="shared" si="880"/>
        <v>0.20155038759689914</v>
      </c>
      <c r="W299" s="24">
        <f t="shared" si="881"/>
        <v>9.2073581816430696</v>
      </c>
      <c r="Y299">
        <f t="shared" ref="Y299:Z299" si="900">Y257</f>
        <v>5</v>
      </c>
      <c r="Z299">
        <f t="shared" si="900"/>
        <v>10</v>
      </c>
      <c r="AA299" s="27">
        <f t="shared" si="882"/>
        <v>50</v>
      </c>
      <c r="AF299" s="64" t="str">
        <f t="shared" si="875"/>
        <v>DIARIO DE MALLORCA</v>
      </c>
      <c r="AG299" s="138">
        <f t="shared" si="883"/>
        <v>63</v>
      </c>
      <c r="AH299" s="63">
        <f t="shared" si="884"/>
        <v>94</v>
      </c>
      <c r="AI299" s="73">
        <f t="shared" si="885"/>
        <v>1556</v>
      </c>
      <c r="AJ299" s="74">
        <f t="shared" si="886"/>
        <v>2333</v>
      </c>
      <c r="AK299" s="73">
        <f t="shared" si="887"/>
        <v>2296</v>
      </c>
      <c r="AL299" s="74">
        <f t="shared" si="888"/>
        <v>3450</v>
      </c>
      <c r="AM299" s="73">
        <f t="shared" si="889"/>
        <v>3005</v>
      </c>
      <c r="AN299" s="139">
        <f t="shared" si="890"/>
        <v>4503</v>
      </c>
      <c r="AO299" s="57">
        <f t="shared" si="898"/>
        <v>5</v>
      </c>
      <c r="AP299" s="57">
        <f t="shared" si="891"/>
        <v>10</v>
      </c>
      <c r="AQ299" s="57">
        <f t="shared" si="892"/>
        <v>50</v>
      </c>
      <c r="AR299" s="24">
        <f t="shared" si="893"/>
        <v>9.2073581816430696</v>
      </c>
      <c r="AS299" s="14">
        <f t="shared" si="894"/>
        <v>0.5</v>
      </c>
      <c r="AT299" s="75">
        <f t="shared" si="895"/>
        <v>31.43305439330544</v>
      </c>
    </row>
    <row r="300" spans="1:46" ht="15.75" hidden="1" outlineLevel="1" thickBot="1" x14ac:dyDescent="0.3">
      <c r="A300" s="168" t="str">
        <f t="shared" ref="A300:C300" si="901">A258</f>
        <v>DIARIO DE IBIZA</v>
      </c>
      <c r="B300" s="104">
        <f t="shared" si="901"/>
        <v>32100</v>
      </c>
      <c r="C300" s="105">
        <f t="shared" si="901"/>
        <v>3270</v>
      </c>
      <c r="D300" s="21">
        <f t="shared" si="877"/>
        <v>46.5</v>
      </c>
      <c r="E300" s="21">
        <f t="shared" si="877"/>
        <v>38.333333333333336</v>
      </c>
      <c r="F300" s="1">
        <f t="shared" si="877"/>
        <v>1064.3333333333333</v>
      </c>
      <c r="G300" s="1">
        <f t="shared" si="877"/>
        <v>886.66666666666663</v>
      </c>
      <c r="H300" s="1">
        <f t="shared" si="877"/>
        <v>1703</v>
      </c>
      <c r="I300" s="1">
        <f t="shared" si="877"/>
        <v>1418.8333333333333</v>
      </c>
      <c r="J300" s="1">
        <f t="shared" si="877"/>
        <v>2082.1666666666665</v>
      </c>
      <c r="K300" s="1">
        <f t="shared" si="877"/>
        <v>1735</v>
      </c>
      <c r="L300" s="20"/>
      <c r="M300" s="26">
        <f>ROUND((M6+M48+M90+M132+M174+M216)/6,0)</f>
        <v>70</v>
      </c>
      <c r="N300" s="26">
        <f t="shared" ref="N300:T300" si="902">ROUND((N6+N48+N90+N132+N174+N216)/6,0)</f>
        <v>58</v>
      </c>
      <c r="O300" s="65">
        <f t="shared" si="902"/>
        <v>1597</v>
      </c>
      <c r="P300" s="65">
        <f t="shared" si="902"/>
        <v>1330</v>
      </c>
      <c r="Q300" s="65">
        <f t="shared" si="902"/>
        <v>2555</v>
      </c>
      <c r="R300" s="65">
        <f t="shared" si="902"/>
        <v>2129</v>
      </c>
      <c r="S300" s="65">
        <f t="shared" si="902"/>
        <v>3124</v>
      </c>
      <c r="T300" s="65">
        <f t="shared" si="902"/>
        <v>2603</v>
      </c>
      <c r="U300" s="46">
        <f t="shared" si="879"/>
        <v>0.50028818443804024</v>
      </c>
      <c r="V300" s="45">
        <f t="shared" si="880"/>
        <v>0.20009606147934678</v>
      </c>
      <c r="W300" s="24">
        <f t="shared" si="881"/>
        <v>9.8165137614678901</v>
      </c>
      <c r="Y300">
        <f t="shared" ref="Y300:Z300" si="903">Y258</f>
        <v>5</v>
      </c>
      <c r="Z300">
        <f t="shared" si="903"/>
        <v>10</v>
      </c>
      <c r="AA300" s="27">
        <f t="shared" si="882"/>
        <v>50</v>
      </c>
      <c r="AF300" s="64" t="str">
        <f t="shared" si="875"/>
        <v>DIARIO DE IBIZA</v>
      </c>
      <c r="AG300" s="138">
        <f t="shared" si="883"/>
        <v>45</v>
      </c>
      <c r="AH300" s="63">
        <f t="shared" si="884"/>
        <v>68</v>
      </c>
      <c r="AI300" s="73">
        <f t="shared" si="885"/>
        <v>1032</v>
      </c>
      <c r="AJ300" s="74">
        <f t="shared" si="886"/>
        <v>1549</v>
      </c>
      <c r="AK300" s="73">
        <f t="shared" si="887"/>
        <v>1652</v>
      </c>
      <c r="AL300" s="74">
        <f t="shared" si="888"/>
        <v>2478</v>
      </c>
      <c r="AM300" s="73">
        <f t="shared" si="889"/>
        <v>2020</v>
      </c>
      <c r="AN300" s="139">
        <f t="shared" si="890"/>
        <v>3030</v>
      </c>
      <c r="AO300" s="57">
        <f t="shared" si="898"/>
        <v>5</v>
      </c>
      <c r="AP300" s="57">
        <f t="shared" si="891"/>
        <v>10</v>
      </c>
      <c r="AQ300" s="57">
        <f t="shared" si="892"/>
        <v>50</v>
      </c>
      <c r="AR300" s="24">
        <f t="shared" si="893"/>
        <v>9.8165137614678901</v>
      </c>
      <c r="AS300" s="14">
        <f t="shared" si="894"/>
        <v>0.50028818443804024</v>
      </c>
      <c r="AT300" s="75">
        <f t="shared" si="895"/>
        <v>62.928348909657316</v>
      </c>
    </row>
    <row r="301" spans="1:46" hidden="1" outlineLevel="1" x14ac:dyDescent="0.25">
      <c r="A301" s="29" t="str">
        <f t="shared" ref="A301:C301" si="904">A259</f>
        <v>EL DÍA DE TENERIFE</v>
      </c>
      <c r="B301" s="104">
        <f t="shared" si="904"/>
        <v>130400</v>
      </c>
      <c r="C301" s="105">
        <f t="shared" si="904"/>
        <v>8148</v>
      </c>
      <c r="D301" s="70">
        <f t="shared" si="877"/>
        <v>65</v>
      </c>
      <c r="E301" s="21">
        <f t="shared" si="877"/>
        <v>55</v>
      </c>
      <c r="F301" s="71">
        <f t="shared" si="877"/>
        <v>1300</v>
      </c>
      <c r="G301" s="1">
        <f t="shared" si="877"/>
        <v>1100</v>
      </c>
      <c r="H301" s="71">
        <f t="shared" si="877"/>
        <v>1820</v>
      </c>
      <c r="I301" s="71">
        <f t="shared" si="877"/>
        <v>1540</v>
      </c>
      <c r="J301" s="71">
        <f t="shared" si="877"/>
        <v>2600</v>
      </c>
      <c r="K301" s="1">
        <f t="shared" si="877"/>
        <v>2200</v>
      </c>
      <c r="L301" s="20"/>
      <c r="M301" s="68">
        <f t="shared" si="878"/>
        <v>97.5</v>
      </c>
      <c r="N301" s="68">
        <f t="shared" si="878"/>
        <v>82.5</v>
      </c>
      <c r="O301" s="69">
        <f t="shared" si="878"/>
        <v>1950</v>
      </c>
      <c r="P301" s="69">
        <f t="shared" si="878"/>
        <v>1650</v>
      </c>
      <c r="Q301" s="69">
        <f t="shared" si="878"/>
        <v>2730</v>
      </c>
      <c r="R301" s="69">
        <f t="shared" si="878"/>
        <v>2310</v>
      </c>
      <c r="S301" s="69">
        <f t="shared" si="878"/>
        <v>3900</v>
      </c>
      <c r="T301" s="69">
        <f t="shared" si="878"/>
        <v>3300</v>
      </c>
      <c r="U301" s="46">
        <f t="shared" si="879"/>
        <v>0.5</v>
      </c>
      <c r="V301" s="45">
        <f t="shared" si="880"/>
        <v>0.18181818181818188</v>
      </c>
      <c r="W301" s="24">
        <f t="shared" si="881"/>
        <v>16.00392734413353</v>
      </c>
      <c r="Y301">
        <f t="shared" ref="Y301:Z301" si="905">Y259</f>
        <v>5</v>
      </c>
      <c r="Z301">
        <f t="shared" si="905"/>
        <v>8</v>
      </c>
      <c r="AA301" s="27">
        <f t="shared" si="882"/>
        <v>40</v>
      </c>
      <c r="AF301" s="64" t="str">
        <f t="shared" si="875"/>
        <v>EL DÍA DE TENERIFE</v>
      </c>
      <c r="AG301" s="138">
        <f t="shared" si="883"/>
        <v>63</v>
      </c>
      <c r="AH301" s="63">
        <f t="shared" si="884"/>
        <v>95</v>
      </c>
      <c r="AI301" s="73">
        <f t="shared" si="885"/>
        <v>1270</v>
      </c>
      <c r="AJ301" s="74">
        <f t="shared" si="886"/>
        <v>1905</v>
      </c>
      <c r="AK301" s="73">
        <f t="shared" si="887"/>
        <v>1778</v>
      </c>
      <c r="AL301" s="74">
        <f t="shared" si="888"/>
        <v>2667</v>
      </c>
      <c r="AM301" s="73">
        <f t="shared" si="889"/>
        <v>2540</v>
      </c>
      <c r="AN301" s="139">
        <f t="shared" si="890"/>
        <v>3810</v>
      </c>
      <c r="AO301" s="57">
        <f t="shared" si="898"/>
        <v>5</v>
      </c>
      <c r="AP301" s="57">
        <f t="shared" si="891"/>
        <v>8</v>
      </c>
      <c r="AQ301" s="57">
        <f t="shared" si="892"/>
        <v>40</v>
      </c>
      <c r="AR301" s="24">
        <f t="shared" si="893"/>
        <v>16.00392734413353</v>
      </c>
      <c r="AS301" s="14">
        <f t="shared" si="894"/>
        <v>0.5</v>
      </c>
      <c r="AT301" s="75">
        <f t="shared" si="895"/>
        <v>19.478527607361961</v>
      </c>
    </row>
    <row r="302" spans="1:46" hidden="1" outlineLevel="1" x14ac:dyDescent="0.25">
      <c r="A302" s="30" t="str">
        <f t="shared" ref="A302:C302" si="906">A260</f>
        <v>LA PROVINCIA</v>
      </c>
      <c r="B302" s="104">
        <f t="shared" si="906"/>
        <v>103500</v>
      </c>
      <c r="C302" s="105">
        <f t="shared" si="906"/>
        <v>12466</v>
      </c>
      <c r="D302" s="21">
        <f t="shared" si="877"/>
        <v>76</v>
      </c>
      <c r="E302" s="21">
        <f t="shared" si="877"/>
        <v>63</v>
      </c>
      <c r="F302" s="1">
        <f t="shared" si="877"/>
        <v>1752</v>
      </c>
      <c r="G302" s="1">
        <f t="shared" si="877"/>
        <v>1460</v>
      </c>
      <c r="H302" s="1">
        <f t="shared" si="877"/>
        <v>2804</v>
      </c>
      <c r="I302" s="1">
        <f t="shared" si="877"/>
        <v>2337</v>
      </c>
      <c r="J302" s="1">
        <f t="shared" si="877"/>
        <v>3428</v>
      </c>
      <c r="K302" s="1">
        <f t="shared" si="877"/>
        <v>2857</v>
      </c>
      <c r="L302" s="20"/>
      <c r="M302" s="68">
        <f t="shared" si="878"/>
        <v>114</v>
      </c>
      <c r="N302" s="68">
        <f t="shared" si="878"/>
        <v>95</v>
      </c>
      <c r="O302" s="69">
        <f t="shared" si="878"/>
        <v>2628</v>
      </c>
      <c r="P302" s="69">
        <f t="shared" si="878"/>
        <v>2190</v>
      </c>
      <c r="Q302" s="69">
        <f t="shared" si="878"/>
        <v>4206</v>
      </c>
      <c r="R302" s="69">
        <f t="shared" si="878"/>
        <v>3506</v>
      </c>
      <c r="S302" s="69">
        <f t="shared" si="878"/>
        <v>5142</v>
      </c>
      <c r="T302" s="69">
        <f t="shared" si="878"/>
        <v>4286</v>
      </c>
      <c r="U302" s="46">
        <f t="shared" si="879"/>
        <v>0.50017500875043752</v>
      </c>
      <c r="V302" s="45">
        <f t="shared" si="880"/>
        <v>0.19985999299965007</v>
      </c>
      <c r="W302" s="24">
        <f t="shared" si="881"/>
        <v>8.3025830258302591</v>
      </c>
      <c r="Y302">
        <f t="shared" ref="Y302:Z302" si="907">Y260</f>
        <v>5</v>
      </c>
      <c r="Z302">
        <f t="shared" si="907"/>
        <v>10</v>
      </c>
      <c r="AA302" s="27">
        <f t="shared" si="882"/>
        <v>50</v>
      </c>
      <c r="AF302" s="64" t="str">
        <f t="shared" si="875"/>
        <v>LA PROVINCIA</v>
      </c>
      <c r="AG302" s="138">
        <f t="shared" si="883"/>
        <v>74</v>
      </c>
      <c r="AH302" s="63">
        <f t="shared" si="884"/>
        <v>111</v>
      </c>
      <c r="AI302" s="73">
        <f t="shared" si="885"/>
        <v>1699</v>
      </c>
      <c r="AJ302" s="74">
        <f t="shared" si="886"/>
        <v>2549</v>
      </c>
      <c r="AK302" s="73">
        <f t="shared" si="887"/>
        <v>2720</v>
      </c>
      <c r="AL302" s="74">
        <f t="shared" si="888"/>
        <v>4080</v>
      </c>
      <c r="AM302" s="73">
        <f t="shared" si="889"/>
        <v>3325</v>
      </c>
      <c r="AN302" s="139">
        <f t="shared" si="890"/>
        <v>4988</v>
      </c>
      <c r="AO302" s="57">
        <f t="shared" si="898"/>
        <v>5</v>
      </c>
      <c r="AP302" s="57">
        <f t="shared" si="891"/>
        <v>10</v>
      </c>
      <c r="AQ302" s="57">
        <f t="shared" si="892"/>
        <v>50</v>
      </c>
      <c r="AR302" s="24">
        <f t="shared" si="893"/>
        <v>8.3025830258302591</v>
      </c>
      <c r="AS302" s="14">
        <f t="shared" si="894"/>
        <v>0.50017500875043752</v>
      </c>
      <c r="AT302" s="75">
        <f t="shared" si="895"/>
        <v>32.125603864734302</v>
      </c>
    </row>
    <row r="303" spans="1:46" hidden="1" outlineLevel="1" x14ac:dyDescent="0.25">
      <c r="A303" s="168" t="str">
        <f t="shared" ref="A303:C303" si="908">A261</f>
        <v>LA OPINIÓN DE TENERIFE</v>
      </c>
      <c r="B303" s="104">
        <f t="shared" si="908"/>
        <v>0</v>
      </c>
      <c r="C303" s="105">
        <f t="shared" si="908"/>
        <v>0</v>
      </c>
      <c r="D303" s="21">
        <f t="shared" si="877"/>
        <v>0</v>
      </c>
      <c r="E303" s="21">
        <f t="shared" si="877"/>
        <v>0</v>
      </c>
      <c r="F303" s="1">
        <f t="shared" si="877"/>
        <v>0</v>
      </c>
      <c r="G303" s="1">
        <f t="shared" si="877"/>
        <v>0</v>
      </c>
      <c r="H303" s="1">
        <f t="shared" si="877"/>
        <v>0</v>
      </c>
      <c r="I303" s="1">
        <f t="shared" si="877"/>
        <v>0</v>
      </c>
      <c r="J303" s="1">
        <f t="shared" si="877"/>
        <v>0</v>
      </c>
      <c r="K303" s="1">
        <f t="shared" si="877"/>
        <v>0</v>
      </c>
      <c r="L303" s="20"/>
      <c r="M303" s="68">
        <f t="shared" si="878"/>
        <v>0</v>
      </c>
      <c r="N303" s="68">
        <f t="shared" si="878"/>
        <v>0</v>
      </c>
      <c r="O303" s="69">
        <f t="shared" si="878"/>
        <v>0</v>
      </c>
      <c r="P303" s="69">
        <f t="shared" si="878"/>
        <v>0</v>
      </c>
      <c r="Q303" s="69">
        <f t="shared" si="878"/>
        <v>0</v>
      </c>
      <c r="R303" s="69">
        <f t="shared" si="878"/>
        <v>0</v>
      </c>
      <c r="S303" s="69">
        <f t="shared" si="878"/>
        <v>0</v>
      </c>
      <c r="T303" s="69">
        <f t="shared" si="878"/>
        <v>0</v>
      </c>
      <c r="U303" s="46" t="e">
        <f t="shared" si="879"/>
        <v>#DIV/0!</v>
      </c>
      <c r="V303" s="45" t="e">
        <f t="shared" si="880"/>
        <v>#DIV/0!</v>
      </c>
      <c r="W303" s="24" t="e">
        <f t="shared" si="881"/>
        <v>#DIV/0!</v>
      </c>
      <c r="Y303">
        <f t="shared" ref="Y303:Z303" si="909">Y261</f>
        <v>5</v>
      </c>
      <c r="Z303">
        <f t="shared" si="909"/>
        <v>10</v>
      </c>
      <c r="AA303" s="27">
        <f t="shared" si="882"/>
        <v>50</v>
      </c>
      <c r="AF303" s="64" t="str">
        <f t="shared" si="875"/>
        <v>LA OPINIÓN DE TENERIFE</v>
      </c>
      <c r="AG303" s="138">
        <f t="shared" si="883"/>
        <v>0</v>
      </c>
      <c r="AH303" s="63">
        <f t="shared" si="884"/>
        <v>0</v>
      </c>
      <c r="AI303" s="73">
        <f t="shared" si="885"/>
        <v>0</v>
      </c>
      <c r="AJ303" s="74">
        <f t="shared" si="886"/>
        <v>0</v>
      </c>
      <c r="AK303" s="73">
        <f t="shared" si="887"/>
        <v>0</v>
      </c>
      <c r="AL303" s="74">
        <f t="shared" si="888"/>
        <v>0</v>
      </c>
      <c r="AM303" s="73">
        <f t="shared" si="889"/>
        <v>0</v>
      </c>
      <c r="AN303" s="139">
        <f t="shared" si="890"/>
        <v>0</v>
      </c>
      <c r="AO303" s="57">
        <f t="shared" si="898"/>
        <v>5</v>
      </c>
      <c r="AP303" s="57">
        <f t="shared" si="891"/>
        <v>10</v>
      </c>
      <c r="AQ303" s="57">
        <f t="shared" si="892"/>
        <v>50</v>
      </c>
      <c r="AR303" s="24" t="e">
        <f t="shared" si="893"/>
        <v>#DIV/0!</v>
      </c>
      <c r="AS303" s="14" t="e">
        <f t="shared" si="894"/>
        <v>#DIV/0!</v>
      </c>
      <c r="AT303" s="75" t="e">
        <f t="shared" si="895"/>
        <v>#DIV/0!</v>
      </c>
    </row>
    <row r="304" spans="1:46" ht="15.75" hidden="1" outlineLevel="1" thickBot="1" x14ac:dyDescent="0.3">
      <c r="A304" s="30" t="str">
        <f t="shared" ref="A304:C304" si="910">A262</f>
        <v>LA GACETA REGIONAL SALAMANCA</v>
      </c>
      <c r="B304" s="104">
        <f t="shared" si="910"/>
        <v>69700</v>
      </c>
      <c r="C304" s="105">
        <f t="shared" si="910"/>
        <v>9491</v>
      </c>
      <c r="D304" s="21">
        <f t="shared" si="877"/>
        <v>96</v>
      </c>
      <c r="E304" s="21">
        <f t="shared" si="877"/>
        <v>77</v>
      </c>
      <c r="F304" s="1">
        <f t="shared" si="877"/>
        <v>1920</v>
      </c>
      <c r="G304" s="1">
        <f t="shared" si="877"/>
        <v>1540</v>
      </c>
      <c r="H304" s="1">
        <f t="shared" si="877"/>
        <v>2304</v>
      </c>
      <c r="I304" s="1">
        <f t="shared" si="877"/>
        <v>1848</v>
      </c>
      <c r="J304" s="1">
        <f t="shared" si="877"/>
        <v>3025</v>
      </c>
      <c r="K304" s="1">
        <f t="shared" si="877"/>
        <v>2420</v>
      </c>
      <c r="L304" s="76"/>
      <c r="M304" s="26">
        <f t="shared" si="878"/>
        <v>144</v>
      </c>
      <c r="N304" s="26">
        <f t="shared" si="878"/>
        <v>115</v>
      </c>
      <c r="O304" s="69">
        <f t="shared" si="878"/>
        <v>2880</v>
      </c>
      <c r="P304" s="69">
        <f t="shared" si="878"/>
        <v>2300</v>
      </c>
      <c r="Q304" s="69">
        <f t="shared" si="878"/>
        <v>3456</v>
      </c>
      <c r="R304" s="69">
        <f t="shared" si="878"/>
        <v>2760</v>
      </c>
      <c r="S304" s="65">
        <f t="shared" si="878"/>
        <v>4537</v>
      </c>
      <c r="T304" s="65">
        <f t="shared" si="878"/>
        <v>3630</v>
      </c>
      <c r="U304" s="46">
        <f t="shared" si="879"/>
        <v>0.5</v>
      </c>
      <c r="V304" s="45">
        <f t="shared" si="880"/>
        <v>0.25</v>
      </c>
      <c r="W304" s="24">
        <f t="shared" si="881"/>
        <v>7.3437993888947428</v>
      </c>
      <c r="Y304">
        <f t="shared" ref="Y304:Z304" si="911">Y262</f>
        <v>5</v>
      </c>
      <c r="Z304">
        <f t="shared" si="911"/>
        <v>8</v>
      </c>
      <c r="AA304" s="27">
        <f t="shared" si="882"/>
        <v>40</v>
      </c>
      <c r="AF304" s="64" t="str">
        <f t="shared" si="875"/>
        <v>LA GACETA REGIONAL SALAMANCA</v>
      </c>
      <c r="AG304" s="138">
        <f t="shared" si="883"/>
        <v>92</v>
      </c>
      <c r="AH304" s="63">
        <f t="shared" si="884"/>
        <v>137</v>
      </c>
      <c r="AI304" s="73">
        <f t="shared" si="885"/>
        <v>1831</v>
      </c>
      <c r="AJ304" s="74">
        <f t="shared" si="886"/>
        <v>2741</v>
      </c>
      <c r="AK304" s="73">
        <f t="shared" si="887"/>
        <v>2197</v>
      </c>
      <c r="AL304" s="74">
        <f t="shared" si="888"/>
        <v>3289</v>
      </c>
      <c r="AM304" s="73">
        <f t="shared" si="889"/>
        <v>2881</v>
      </c>
      <c r="AN304" s="139">
        <f t="shared" si="890"/>
        <v>4321</v>
      </c>
      <c r="AO304" s="57">
        <f t="shared" si="898"/>
        <v>5</v>
      </c>
      <c r="AP304" s="57">
        <f t="shared" si="891"/>
        <v>8</v>
      </c>
      <c r="AQ304" s="57">
        <f t="shared" si="892"/>
        <v>40</v>
      </c>
      <c r="AR304" s="24">
        <f t="shared" si="893"/>
        <v>7.3437993888947428</v>
      </c>
      <c r="AS304" s="14">
        <f t="shared" si="894"/>
        <v>0.5</v>
      </c>
      <c r="AT304" s="75">
        <f t="shared" si="895"/>
        <v>41.334289813486372</v>
      </c>
    </row>
    <row r="305" spans="1:46" ht="15.75" hidden="1" outlineLevel="1" thickBot="1" x14ac:dyDescent="0.3">
      <c r="A305" s="30" t="str">
        <f t="shared" ref="A305:C305" si="912">A263</f>
        <v>LA OPINIÓN EL CORREO DE ZAMORA</v>
      </c>
      <c r="B305" s="104">
        <f t="shared" si="912"/>
        <v>42300</v>
      </c>
      <c r="C305" s="105">
        <f t="shared" si="912"/>
        <v>4078</v>
      </c>
      <c r="D305" s="21">
        <f t="shared" si="877"/>
        <v>36</v>
      </c>
      <c r="E305" s="21">
        <f t="shared" si="877"/>
        <v>30</v>
      </c>
      <c r="F305" s="1">
        <f t="shared" si="877"/>
        <v>838</v>
      </c>
      <c r="G305" s="1">
        <f t="shared" si="877"/>
        <v>698</v>
      </c>
      <c r="H305" s="1">
        <f t="shared" si="877"/>
        <v>1340</v>
      </c>
      <c r="I305" s="1">
        <f t="shared" si="877"/>
        <v>1117</v>
      </c>
      <c r="J305" s="1">
        <f t="shared" si="877"/>
        <v>1639</v>
      </c>
      <c r="K305" s="1">
        <f t="shared" si="877"/>
        <v>1366</v>
      </c>
      <c r="L305" s="20"/>
      <c r="M305" s="68">
        <f t="shared" si="878"/>
        <v>54</v>
      </c>
      <c r="N305" s="68">
        <f t="shared" si="878"/>
        <v>46</v>
      </c>
      <c r="O305" s="69">
        <f t="shared" si="878"/>
        <v>1257</v>
      </c>
      <c r="P305" s="69">
        <f t="shared" si="878"/>
        <v>1047</v>
      </c>
      <c r="Q305" s="69">
        <f t="shared" si="878"/>
        <v>2010</v>
      </c>
      <c r="R305" s="69">
        <f t="shared" si="878"/>
        <v>1676</v>
      </c>
      <c r="S305" s="69">
        <f t="shared" si="878"/>
        <v>2459</v>
      </c>
      <c r="T305" s="69">
        <f t="shared" si="878"/>
        <v>2049</v>
      </c>
      <c r="U305" s="46">
        <f t="shared" si="879"/>
        <v>0.5</v>
      </c>
      <c r="V305" s="45">
        <f t="shared" si="880"/>
        <v>0.19985358711566614</v>
      </c>
      <c r="W305" s="24">
        <f t="shared" si="881"/>
        <v>10.372731731240805</v>
      </c>
      <c r="Y305">
        <f t="shared" ref="Y305:Z305" si="913">Y263</f>
        <v>5</v>
      </c>
      <c r="Z305">
        <f t="shared" si="913"/>
        <v>10</v>
      </c>
      <c r="AA305" s="27">
        <f t="shared" si="882"/>
        <v>50</v>
      </c>
      <c r="AF305" s="64" t="str">
        <f t="shared" si="875"/>
        <v>LA OPINIÓN EL CORREO DE ZAMORA</v>
      </c>
      <c r="AG305" s="138">
        <f t="shared" si="883"/>
        <v>35</v>
      </c>
      <c r="AH305" s="63">
        <f t="shared" si="884"/>
        <v>53</v>
      </c>
      <c r="AI305" s="73">
        <f t="shared" si="885"/>
        <v>813</v>
      </c>
      <c r="AJ305" s="74">
        <f t="shared" si="886"/>
        <v>1219</v>
      </c>
      <c r="AK305" s="73">
        <f t="shared" si="887"/>
        <v>1300</v>
      </c>
      <c r="AL305" s="74">
        <f t="shared" si="888"/>
        <v>1950</v>
      </c>
      <c r="AM305" s="73">
        <f t="shared" si="889"/>
        <v>1590</v>
      </c>
      <c r="AN305" s="139">
        <f t="shared" si="890"/>
        <v>2385</v>
      </c>
      <c r="AO305" s="57">
        <f t="shared" si="898"/>
        <v>5</v>
      </c>
      <c r="AP305" s="57">
        <f t="shared" si="891"/>
        <v>10</v>
      </c>
      <c r="AQ305" s="57">
        <f t="shared" si="892"/>
        <v>50</v>
      </c>
      <c r="AR305" s="24">
        <f t="shared" si="893"/>
        <v>10.372731731240805</v>
      </c>
      <c r="AS305" s="14">
        <f t="shared" si="894"/>
        <v>0.5</v>
      </c>
      <c r="AT305" s="75">
        <f t="shared" si="895"/>
        <v>37.588652482269502</v>
      </c>
    </row>
    <row r="306" spans="1:46" hidden="1" outlineLevel="1" x14ac:dyDescent="0.25">
      <c r="A306" s="54" t="str">
        <f t="shared" ref="A306:C306" si="914">A264</f>
        <v>SEGRE</v>
      </c>
      <c r="B306" s="104">
        <f t="shared" si="914"/>
        <v>85100</v>
      </c>
      <c r="C306" s="105">
        <f t="shared" si="914"/>
        <v>8427</v>
      </c>
      <c r="D306" s="21">
        <f t="shared" si="877"/>
        <v>101.21333333333332</v>
      </c>
      <c r="E306" s="21">
        <f t="shared" si="877"/>
        <v>92.766666666666666</v>
      </c>
      <c r="F306" s="1">
        <f t="shared" si="877"/>
        <v>2031.2133333333338</v>
      </c>
      <c r="G306" s="1">
        <f t="shared" si="877"/>
        <v>1821.0833333333333</v>
      </c>
      <c r="H306" s="1">
        <f t="shared" si="877"/>
        <v>2941.7533333333336</v>
      </c>
      <c r="I306" s="1">
        <f t="shared" si="877"/>
        <v>2731.626666666667</v>
      </c>
      <c r="J306" s="1">
        <f t="shared" si="877"/>
        <v>3642.1666666666665</v>
      </c>
      <c r="K306" s="1">
        <f t="shared" si="877"/>
        <v>3291.6166666666668</v>
      </c>
      <c r="L306" s="20"/>
      <c r="M306" s="26">
        <f t="shared" si="878"/>
        <v>121.52333333333335</v>
      </c>
      <c r="N306" s="26">
        <f t="shared" si="878"/>
        <v>111.37</v>
      </c>
      <c r="O306" s="65">
        <f t="shared" si="878"/>
        <v>2451.4633333333336</v>
      </c>
      <c r="P306" s="65">
        <f t="shared" si="878"/>
        <v>2206.3133333333335</v>
      </c>
      <c r="Q306" s="65">
        <f t="shared" si="878"/>
        <v>3502.0833333333335</v>
      </c>
      <c r="R306" s="65">
        <f t="shared" si="878"/>
        <v>3291.9633333333336</v>
      </c>
      <c r="S306" s="65">
        <f t="shared" si="878"/>
        <v>4342.583333333333</v>
      </c>
      <c r="T306" s="65">
        <f t="shared" si="878"/>
        <v>3922.3333333333335</v>
      </c>
      <c r="U306" s="46">
        <f t="shared" si="879"/>
        <v>0.19161303716005817</v>
      </c>
      <c r="V306" s="45">
        <f t="shared" si="880"/>
        <v>0.10649782022005394</v>
      </c>
      <c r="W306" s="24">
        <f t="shared" si="881"/>
        <v>10.098492939361575</v>
      </c>
      <c r="Y306">
        <f t="shared" ref="Y306:Z306" si="915">Y264</f>
        <v>5</v>
      </c>
      <c r="Z306">
        <f t="shared" si="915"/>
        <v>8</v>
      </c>
      <c r="AA306" s="27">
        <f t="shared" si="882"/>
        <v>40</v>
      </c>
      <c r="AF306" s="64" t="str">
        <f t="shared" si="875"/>
        <v>SEGRE</v>
      </c>
      <c r="AG306" s="138">
        <f t="shared" si="883"/>
        <v>103</v>
      </c>
      <c r="AH306" s="63">
        <f t="shared" si="884"/>
        <v>123</v>
      </c>
      <c r="AI306" s="73">
        <f t="shared" si="885"/>
        <v>2038</v>
      </c>
      <c r="AJ306" s="74">
        <f t="shared" si="886"/>
        <v>2464</v>
      </c>
      <c r="AK306" s="73">
        <f t="shared" si="887"/>
        <v>3002</v>
      </c>
      <c r="AL306" s="74">
        <f t="shared" si="888"/>
        <v>3595</v>
      </c>
      <c r="AM306" s="73">
        <f t="shared" si="889"/>
        <v>3669</v>
      </c>
      <c r="AN306" s="139">
        <f t="shared" si="890"/>
        <v>4373</v>
      </c>
      <c r="AO306" s="57">
        <f t="shared" si="898"/>
        <v>5</v>
      </c>
      <c r="AP306" s="57">
        <f t="shared" si="891"/>
        <v>8</v>
      </c>
      <c r="AQ306" s="57">
        <f t="shared" si="892"/>
        <v>40</v>
      </c>
      <c r="AR306" s="24">
        <f t="shared" si="893"/>
        <v>10.098492939361575</v>
      </c>
      <c r="AS306" s="14">
        <f t="shared" si="894"/>
        <v>0.19161303716005817</v>
      </c>
      <c r="AT306" s="75">
        <f t="shared" si="895"/>
        <v>43.113983548766157</v>
      </c>
    </row>
    <row r="307" spans="1:46" hidden="1" outlineLevel="1" x14ac:dyDescent="0.25">
      <c r="A307" s="32" t="str">
        <f t="shared" ref="A307:C307" si="916">A265</f>
        <v>DIARI DE GIRONA</v>
      </c>
      <c r="B307" s="104">
        <f t="shared" si="916"/>
        <v>29000</v>
      </c>
      <c r="C307" s="105">
        <f t="shared" si="916"/>
        <v>4854</v>
      </c>
      <c r="D307" s="21">
        <f t="shared" ref="D307:K314" si="917">(D13+D55+D97+D139+D181+D223)/6</f>
        <v>42</v>
      </c>
      <c r="E307" s="21">
        <f t="shared" si="917"/>
        <v>35</v>
      </c>
      <c r="F307" s="1">
        <f t="shared" si="917"/>
        <v>964</v>
      </c>
      <c r="G307" s="1">
        <f t="shared" si="917"/>
        <v>803</v>
      </c>
      <c r="H307" s="1">
        <f t="shared" si="917"/>
        <v>1542</v>
      </c>
      <c r="I307" s="1">
        <f t="shared" si="917"/>
        <v>1285</v>
      </c>
      <c r="J307" s="1">
        <f t="shared" si="917"/>
        <v>1885</v>
      </c>
      <c r="K307" s="1">
        <f t="shared" si="917"/>
        <v>1571</v>
      </c>
      <c r="L307" s="20"/>
      <c r="M307" s="68">
        <f t="shared" ref="M307:T314" si="918">(M13+M55+M97+M139+M181+M223)/6</f>
        <v>63</v>
      </c>
      <c r="N307" s="68">
        <f t="shared" si="918"/>
        <v>52</v>
      </c>
      <c r="O307" s="69">
        <f t="shared" si="918"/>
        <v>1446</v>
      </c>
      <c r="P307" s="69">
        <f t="shared" si="918"/>
        <v>1205</v>
      </c>
      <c r="Q307" s="69">
        <f t="shared" si="918"/>
        <v>2313</v>
      </c>
      <c r="R307" s="69">
        <f t="shared" si="918"/>
        <v>1928</v>
      </c>
      <c r="S307" s="69">
        <f t="shared" si="918"/>
        <v>2828</v>
      </c>
      <c r="T307" s="69">
        <f t="shared" si="918"/>
        <v>2357</v>
      </c>
      <c r="U307" s="46">
        <f t="shared" si="879"/>
        <v>0.5003182686187142</v>
      </c>
      <c r="V307" s="45">
        <f t="shared" si="880"/>
        <v>0.19987269255251428</v>
      </c>
      <c r="W307" s="24">
        <f t="shared" si="881"/>
        <v>5.9744540585084467</v>
      </c>
      <c r="Y307">
        <f t="shared" ref="Y307:Z307" si="919">Y265</f>
        <v>5</v>
      </c>
      <c r="Z307">
        <f t="shared" si="919"/>
        <v>10</v>
      </c>
      <c r="AA307" s="27">
        <f t="shared" si="882"/>
        <v>50</v>
      </c>
      <c r="AF307" s="64" t="str">
        <f t="shared" si="875"/>
        <v>DIARI DE GIRONA</v>
      </c>
      <c r="AG307" s="138">
        <f t="shared" si="883"/>
        <v>41</v>
      </c>
      <c r="AH307" s="63">
        <f t="shared" si="884"/>
        <v>61</v>
      </c>
      <c r="AI307" s="73">
        <f t="shared" si="885"/>
        <v>935</v>
      </c>
      <c r="AJ307" s="74">
        <f t="shared" si="886"/>
        <v>1403</v>
      </c>
      <c r="AK307" s="73">
        <f t="shared" si="887"/>
        <v>1496</v>
      </c>
      <c r="AL307" s="74">
        <f t="shared" si="888"/>
        <v>2244</v>
      </c>
      <c r="AM307" s="73">
        <f t="shared" si="889"/>
        <v>1829</v>
      </c>
      <c r="AN307" s="139">
        <f t="shared" si="890"/>
        <v>2743</v>
      </c>
      <c r="AO307" s="57">
        <f t="shared" si="898"/>
        <v>5</v>
      </c>
      <c r="AP307" s="57">
        <f t="shared" si="891"/>
        <v>10</v>
      </c>
      <c r="AQ307" s="57">
        <f t="shared" si="892"/>
        <v>50</v>
      </c>
      <c r="AR307" s="24">
        <f t="shared" si="893"/>
        <v>5.9744540585084467</v>
      </c>
      <c r="AS307" s="14">
        <f t="shared" si="894"/>
        <v>0.5003182686187142</v>
      </c>
      <c r="AT307" s="75">
        <f t="shared" si="895"/>
        <v>63.068965517241381</v>
      </c>
    </row>
    <row r="308" spans="1:46" hidden="1" outlineLevel="1" x14ac:dyDescent="0.25">
      <c r="A308" s="32" t="str">
        <f t="shared" ref="A308:C308" si="920">A266</f>
        <v>REGIÓ 7</v>
      </c>
      <c r="B308" s="104">
        <f t="shared" si="920"/>
        <v>25500</v>
      </c>
      <c r="C308" s="105">
        <f t="shared" si="920"/>
        <v>5114</v>
      </c>
      <c r="D308" s="70">
        <f t="shared" si="917"/>
        <v>35.033333333333331</v>
      </c>
      <c r="E308" s="21">
        <f t="shared" si="917"/>
        <v>29.333333333333332</v>
      </c>
      <c r="F308" s="71">
        <f t="shared" si="917"/>
        <v>828.33333333333337</v>
      </c>
      <c r="G308" s="1">
        <f t="shared" si="917"/>
        <v>690</v>
      </c>
      <c r="H308" s="71">
        <f t="shared" si="917"/>
        <v>1295.2666666666667</v>
      </c>
      <c r="I308" s="1">
        <f t="shared" si="917"/>
        <v>1079.6666666666667</v>
      </c>
      <c r="J308" s="71">
        <f t="shared" si="917"/>
        <v>1590</v>
      </c>
      <c r="K308" s="1">
        <f t="shared" si="917"/>
        <v>1325</v>
      </c>
      <c r="L308" s="20"/>
      <c r="M308" s="66">
        <f t="shared" si="918"/>
        <v>52.966666666666669</v>
      </c>
      <c r="N308" s="68">
        <f t="shared" si="918"/>
        <v>44</v>
      </c>
      <c r="O308" s="67">
        <f t="shared" si="918"/>
        <v>1242.5</v>
      </c>
      <c r="P308" s="69">
        <f t="shared" si="918"/>
        <v>1035</v>
      </c>
      <c r="Q308" s="67">
        <f t="shared" si="918"/>
        <v>1942.8</v>
      </c>
      <c r="R308" s="69">
        <f t="shared" si="918"/>
        <v>1619.8333333333333</v>
      </c>
      <c r="S308" s="67">
        <f t="shared" si="918"/>
        <v>2385</v>
      </c>
      <c r="T308" s="69">
        <f t="shared" si="918"/>
        <v>1987.5</v>
      </c>
      <c r="U308" s="46">
        <f t="shared" si="879"/>
        <v>0.5</v>
      </c>
      <c r="V308" s="45">
        <f t="shared" si="880"/>
        <v>0.19999999999999996</v>
      </c>
      <c r="W308" s="24">
        <f t="shared" si="881"/>
        <v>4.986312084473993</v>
      </c>
      <c r="Y308">
        <f t="shared" ref="Y308:Z308" si="921">Y266</f>
        <v>5</v>
      </c>
      <c r="Z308">
        <f t="shared" si="921"/>
        <v>10</v>
      </c>
      <c r="AA308" s="27">
        <f t="shared" si="882"/>
        <v>50</v>
      </c>
      <c r="AF308" s="64" t="str">
        <f t="shared" si="875"/>
        <v>REGIÓ 7</v>
      </c>
      <c r="AG308" s="138">
        <f t="shared" si="883"/>
        <v>34</v>
      </c>
      <c r="AH308" s="63">
        <f t="shared" si="884"/>
        <v>51</v>
      </c>
      <c r="AI308" s="73">
        <f t="shared" si="885"/>
        <v>803</v>
      </c>
      <c r="AJ308" s="74">
        <f t="shared" si="886"/>
        <v>1205</v>
      </c>
      <c r="AK308" s="73">
        <f t="shared" si="887"/>
        <v>1257</v>
      </c>
      <c r="AL308" s="74">
        <f t="shared" si="888"/>
        <v>1885</v>
      </c>
      <c r="AM308" s="73">
        <f t="shared" si="889"/>
        <v>1542</v>
      </c>
      <c r="AN308" s="139">
        <f t="shared" si="890"/>
        <v>2313</v>
      </c>
      <c r="AO308" s="57">
        <f t="shared" si="898"/>
        <v>5</v>
      </c>
      <c r="AP308" s="57">
        <f t="shared" si="891"/>
        <v>10</v>
      </c>
      <c r="AQ308" s="57">
        <f t="shared" si="892"/>
        <v>50</v>
      </c>
      <c r="AR308" s="24">
        <f t="shared" si="893"/>
        <v>4.986312084473993</v>
      </c>
      <c r="AS308" s="14">
        <f t="shared" si="894"/>
        <v>0.5</v>
      </c>
      <c r="AT308" s="75">
        <f t="shared" si="895"/>
        <v>60.470588235294116</v>
      </c>
    </row>
    <row r="309" spans="1:46" ht="15.75" hidden="1" outlineLevel="1" thickBot="1" x14ac:dyDescent="0.3">
      <c r="A309" s="32" t="str">
        <f t="shared" ref="A309:C309" si="922">A267</f>
        <v>LA OPINIÓN DE MURCIA</v>
      </c>
      <c r="B309" s="104">
        <f t="shared" si="922"/>
        <v>57300</v>
      </c>
      <c r="C309" s="105">
        <f t="shared" si="922"/>
        <v>4298</v>
      </c>
      <c r="D309" s="21">
        <f t="shared" si="917"/>
        <v>25</v>
      </c>
      <c r="E309" s="21">
        <f t="shared" si="917"/>
        <v>21</v>
      </c>
      <c r="F309" s="1">
        <f t="shared" si="917"/>
        <v>569</v>
      </c>
      <c r="G309" s="1">
        <f t="shared" si="917"/>
        <v>474</v>
      </c>
      <c r="H309" s="1">
        <f t="shared" si="917"/>
        <v>910</v>
      </c>
      <c r="I309" s="1">
        <f t="shared" si="917"/>
        <v>758</v>
      </c>
      <c r="J309" s="1">
        <f t="shared" si="917"/>
        <v>1112</v>
      </c>
      <c r="K309" s="1">
        <f t="shared" si="917"/>
        <v>927</v>
      </c>
      <c r="L309" s="20"/>
      <c r="M309" s="68">
        <f t="shared" si="918"/>
        <v>38</v>
      </c>
      <c r="N309" s="68">
        <f t="shared" si="918"/>
        <v>31</v>
      </c>
      <c r="O309" s="69">
        <f t="shared" si="918"/>
        <v>854</v>
      </c>
      <c r="P309" s="69">
        <f t="shared" si="918"/>
        <v>711</v>
      </c>
      <c r="Q309" s="69">
        <f t="shared" si="918"/>
        <v>1365</v>
      </c>
      <c r="R309" s="69">
        <f t="shared" si="918"/>
        <v>1137</v>
      </c>
      <c r="S309" s="69">
        <f t="shared" si="918"/>
        <v>1668</v>
      </c>
      <c r="T309" s="69">
        <f t="shared" si="918"/>
        <v>1391</v>
      </c>
      <c r="U309" s="46">
        <f t="shared" si="879"/>
        <v>0.50053937432578199</v>
      </c>
      <c r="V309" s="45">
        <f t="shared" si="880"/>
        <v>0.19956850053937436</v>
      </c>
      <c r="W309" s="24">
        <f t="shared" si="881"/>
        <v>13.331782224290368</v>
      </c>
      <c r="Y309">
        <f t="shared" ref="Y309:Z309" si="923">Y267</f>
        <v>5</v>
      </c>
      <c r="Z309">
        <f t="shared" si="923"/>
        <v>10</v>
      </c>
      <c r="AA309" s="27">
        <f t="shared" si="882"/>
        <v>50</v>
      </c>
      <c r="AF309" s="64" t="str">
        <f t="shared" si="875"/>
        <v>LA OPINIÓN DE MURCIA</v>
      </c>
      <c r="AG309" s="138">
        <f t="shared" si="883"/>
        <v>24</v>
      </c>
      <c r="AH309" s="63">
        <f t="shared" si="884"/>
        <v>37</v>
      </c>
      <c r="AI309" s="73">
        <f t="shared" si="885"/>
        <v>552</v>
      </c>
      <c r="AJ309" s="74">
        <f t="shared" si="886"/>
        <v>828</v>
      </c>
      <c r="AK309" s="73">
        <f t="shared" si="887"/>
        <v>883</v>
      </c>
      <c r="AL309" s="74">
        <f t="shared" si="888"/>
        <v>1324</v>
      </c>
      <c r="AM309" s="73">
        <f t="shared" si="889"/>
        <v>1079</v>
      </c>
      <c r="AN309" s="139">
        <f t="shared" si="890"/>
        <v>1619</v>
      </c>
      <c r="AO309" s="57">
        <f t="shared" si="898"/>
        <v>5</v>
      </c>
      <c r="AP309" s="57">
        <f t="shared" si="891"/>
        <v>10</v>
      </c>
      <c r="AQ309" s="57">
        <f t="shared" si="892"/>
        <v>50</v>
      </c>
      <c r="AR309" s="24">
        <f t="shared" si="893"/>
        <v>13.331782224290368</v>
      </c>
      <c r="AS309" s="14">
        <f t="shared" si="894"/>
        <v>0.50053937432578199</v>
      </c>
      <c r="AT309" s="75">
        <f t="shared" si="895"/>
        <v>18.830715532286213</v>
      </c>
    </row>
    <row r="310" spans="1:46" hidden="1" outlineLevel="1" x14ac:dyDescent="0.25">
      <c r="A310" s="29" t="str">
        <f t="shared" ref="A310:C310" si="924">A268</f>
        <v>FARO DE VIGO</v>
      </c>
      <c r="B310" s="104">
        <f t="shared" si="924"/>
        <v>237700</v>
      </c>
      <c r="C310" s="105">
        <f t="shared" si="924"/>
        <v>24599</v>
      </c>
      <c r="D310" s="21">
        <f t="shared" si="917"/>
        <v>95</v>
      </c>
      <c r="E310" s="21">
        <f t="shared" si="917"/>
        <v>80</v>
      </c>
      <c r="F310" s="1">
        <f t="shared" si="917"/>
        <v>2205</v>
      </c>
      <c r="G310" s="1">
        <f t="shared" si="917"/>
        <v>1840</v>
      </c>
      <c r="H310" s="1">
        <f t="shared" si="917"/>
        <v>3535</v>
      </c>
      <c r="I310" s="1">
        <f t="shared" si="917"/>
        <v>2945</v>
      </c>
      <c r="J310" s="1">
        <f t="shared" si="917"/>
        <v>4320</v>
      </c>
      <c r="K310" s="1">
        <f t="shared" si="917"/>
        <v>3600</v>
      </c>
      <c r="L310" s="20"/>
      <c r="M310" s="68">
        <f t="shared" si="918"/>
        <v>145</v>
      </c>
      <c r="N310" s="68">
        <f t="shared" si="918"/>
        <v>120</v>
      </c>
      <c r="O310" s="69">
        <f t="shared" si="918"/>
        <v>3310</v>
      </c>
      <c r="P310" s="69">
        <f t="shared" si="918"/>
        <v>2760</v>
      </c>
      <c r="Q310" s="69">
        <f t="shared" si="918"/>
        <v>5300</v>
      </c>
      <c r="R310" s="69">
        <f t="shared" si="918"/>
        <v>4515</v>
      </c>
      <c r="S310" s="69">
        <f t="shared" si="918"/>
        <v>6480</v>
      </c>
      <c r="T310" s="69">
        <f t="shared" si="918"/>
        <v>5400</v>
      </c>
      <c r="U310" s="46">
        <f t="shared" si="879"/>
        <v>0.5</v>
      </c>
      <c r="V310" s="45">
        <f t="shared" si="880"/>
        <v>0.19999999999999996</v>
      </c>
      <c r="W310" s="24">
        <f t="shared" si="881"/>
        <v>9.6629944306679132</v>
      </c>
      <c r="Y310">
        <f t="shared" ref="Y310:Z310" si="925">Y268</f>
        <v>5</v>
      </c>
      <c r="Z310">
        <f t="shared" si="925"/>
        <v>10</v>
      </c>
      <c r="AA310" s="27">
        <f t="shared" si="882"/>
        <v>50</v>
      </c>
      <c r="AF310" s="64" t="str">
        <f t="shared" si="875"/>
        <v>FARO DE VIGO</v>
      </c>
      <c r="AG310" s="138">
        <f t="shared" si="883"/>
        <v>93</v>
      </c>
      <c r="AH310" s="63">
        <f t="shared" si="884"/>
        <v>140</v>
      </c>
      <c r="AI310" s="73">
        <f t="shared" si="885"/>
        <v>2140</v>
      </c>
      <c r="AJ310" s="74">
        <f t="shared" si="886"/>
        <v>3212</v>
      </c>
      <c r="AK310" s="73">
        <f t="shared" si="887"/>
        <v>3429</v>
      </c>
      <c r="AL310" s="74">
        <f t="shared" si="888"/>
        <v>5193</v>
      </c>
      <c r="AM310" s="73">
        <f t="shared" si="889"/>
        <v>4190</v>
      </c>
      <c r="AN310" s="139">
        <f t="shared" si="890"/>
        <v>6286</v>
      </c>
      <c r="AO310" s="57">
        <f t="shared" si="898"/>
        <v>5</v>
      </c>
      <c r="AP310" s="57">
        <f t="shared" si="891"/>
        <v>10</v>
      </c>
      <c r="AQ310" s="57">
        <f t="shared" si="892"/>
        <v>50</v>
      </c>
      <c r="AR310" s="24">
        <f t="shared" si="893"/>
        <v>9.6629944306679132</v>
      </c>
      <c r="AS310" s="14">
        <f t="shared" si="894"/>
        <v>0.5</v>
      </c>
      <c r="AT310" s="75">
        <f t="shared" si="895"/>
        <v>17.627261253681109</v>
      </c>
    </row>
    <row r="311" spans="1:46" ht="15.75" hidden="1" outlineLevel="1" thickBot="1" x14ac:dyDescent="0.3">
      <c r="A311" s="31" t="str">
        <f t="shared" ref="A311:C311" si="926">A269</f>
        <v>LA OPINIÓN DE CORUÑA</v>
      </c>
      <c r="B311" s="104">
        <f t="shared" si="926"/>
        <v>32900</v>
      </c>
      <c r="C311" s="105">
        <f t="shared" si="926"/>
        <v>3899</v>
      </c>
      <c r="D311" s="21">
        <f t="shared" si="917"/>
        <v>26</v>
      </c>
      <c r="E311" s="21">
        <f t="shared" si="917"/>
        <v>22</v>
      </c>
      <c r="F311" s="1">
        <f t="shared" si="917"/>
        <v>604</v>
      </c>
      <c r="G311" s="1">
        <f t="shared" si="917"/>
        <v>503</v>
      </c>
      <c r="H311" s="1">
        <f t="shared" si="917"/>
        <v>966</v>
      </c>
      <c r="I311" s="1">
        <f t="shared" si="917"/>
        <v>805</v>
      </c>
      <c r="J311" s="1">
        <f t="shared" si="917"/>
        <v>1181</v>
      </c>
      <c r="K311" s="1">
        <f t="shared" si="917"/>
        <v>984</v>
      </c>
      <c r="L311" s="20"/>
      <c r="M311" s="68">
        <f t="shared" si="918"/>
        <v>39</v>
      </c>
      <c r="N311" s="68">
        <f t="shared" si="918"/>
        <v>33</v>
      </c>
      <c r="O311" s="69">
        <f t="shared" si="918"/>
        <v>906</v>
      </c>
      <c r="P311" s="69">
        <f t="shared" si="918"/>
        <v>755</v>
      </c>
      <c r="Q311" s="69">
        <f t="shared" si="918"/>
        <v>1449</v>
      </c>
      <c r="R311" s="69">
        <f t="shared" si="918"/>
        <v>1208</v>
      </c>
      <c r="S311" s="69">
        <f t="shared" si="918"/>
        <v>1772</v>
      </c>
      <c r="T311" s="69">
        <f t="shared" si="918"/>
        <v>1476</v>
      </c>
      <c r="U311" s="46">
        <f t="shared" si="879"/>
        <v>0.5</v>
      </c>
      <c r="V311" s="45">
        <f t="shared" si="880"/>
        <v>0.20020325203252032</v>
      </c>
      <c r="W311" s="24">
        <f t="shared" si="881"/>
        <v>8.4380610412926398</v>
      </c>
      <c r="Y311">
        <f t="shared" ref="Y311:Z311" si="927">Y269</f>
        <v>5</v>
      </c>
      <c r="Z311">
        <f t="shared" si="927"/>
        <v>10</v>
      </c>
      <c r="AA311" s="27">
        <f t="shared" si="882"/>
        <v>50</v>
      </c>
      <c r="AF311" s="64" t="str">
        <f t="shared" si="875"/>
        <v>LA OPINIÓN DE CORUÑA</v>
      </c>
      <c r="AG311" s="138">
        <f t="shared" si="883"/>
        <v>25</v>
      </c>
      <c r="AH311" s="63">
        <f t="shared" si="884"/>
        <v>38</v>
      </c>
      <c r="AI311" s="73">
        <f t="shared" si="885"/>
        <v>586</v>
      </c>
      <c r="AJ311" s="74">
        <f t="shared" si="886"/>
        <v>879</v>
      </c>
      <c r="AK311" s="73">
        <f t="shared" si="887"/>
        <v>937</v>
      </c>
      <c r="AL311" s="74">
        <f t="shared" si="888"/>
        <v>1406</v>
      </c>
      <c r="AM311" s="73">
        <f t="shared" si="889"/>
        <v>1146</v>
      </c>
      <c r="AN311" s="139">
        <f t="shared" si="890"/>
        <v>1719</v>
      </c>
      <c r="AO311" s="57">
        <f t="shared" si="898"/>
        <v>5</v>
      </c>
      <c r="AP311" s="57">
        <f t="shared" si="891"/>
        <v>10</v>
      </c>
      <c r="AQ311" s="57">
        <f t="shared" si="892"/>
        <v>50</v>
      </c>
      <c r="AR311" s="24">
        <f t="shared" si="893"/>
        <v>8.4380610412926398</v>
      </c>
      <c r="AS311" s="14">
        <f t="shared" si="894"/>
        <v>0.5</v>
      </c>
      <c r="AT311" s="75">
        <f t="shared" si="895"/>
        <v>34.832826747720361</v>
      </c>
    </row>
    <row r="312" spans="1:46" hidden="1" outlineLevel="1" x14ac:dyDescent="0.25">
      <c r="A312" s="29" t="str">
        <f t="shared" ref="A312:C312" si="928">A270</f>
        <v>LEVANTE / EMV</v>
      </c>
      <c r="B312" s="104">
        <f t="shared" si="928"/>
        <v>215400</v>
      </c>
      <c r="C312" s="105">
        <f t="shared" si="928"/>
        <v>17993</v>
      </c>
      <c r="D312" s="21">
        <f t="shared" si="917"/>
        <v>89</v>
      </c>
      <c r="E312" s="21">
        <f t="shared" si="917"/>
        <v>74</v>
      </c>
      <c r="F312" s="1">
        <f t="shared" si="917"/>
        <v>2042</v>
      </c>
      <c r="G312" s="1">
        <f t="shared" si="917"/>
        <v>1702</v>
      </c>
      <c r="H312" s="1">
        <f t="shared" si="917"/>
        <v>3268</v>
      </c>
      <c r="I312" s="1">
        <f t="shared" si="917"/>
        <v>2723</v>
      </c>
      <c r="J312" s="1">
        <f t="shared" si="917"/>
        <v>3996</v>
      </c>
      <c r="K312" s="1">
        <f t="shared" si="917"/>
        <v>3330</v>
      </c>
      <c r="L312" s="20"/>
      <c r="M312" s="68">
        <f t="shared" si="918"/>
        <v>134</v>
      </c>
      <c r="N312" s="68">
        <f t="shared" si="918"/>
        <v>111</v>
      </c>
      <c r="O312" s="69">
        <f t="shared" si="918"/>
        <v>3063</v>
      </c>
      <c r="P312" s="69">
        <f t="shared" si="918"/>
        <v>2553</v>
      </c>
      <c r="Q312" s="69">
        <f t="shared" si="918"/>
        <v>4902</v>
      </c>
      <c r="R312" s="69">
        <f t="shared" si="918"/>
        <v>4085</v>
      </c>
      <c r="S312" s="69">
        <f t="shared" si="918"/>
        <v>5994</v>
      </c>
      <c r="T312" s="69">
        <f t="shared" si="918"/>
        <v>4995</v>
      </c>
      <c r="U312" s="46">
        <f t="shared" si="879"/>
        <v>0.5</v>
      </c>
      <c r="V312" s="45">
        <f t="shared" si="880"/>
        <v>0.19999999999999996</v>
      </c>
      <c r="W312" s="24">
        <f t="shared" si="881"/>
        <v>11.971322180848107</v>
      </c>
      <c r="Y312">
        <f t="shared" ref="Y312:Z312" si="929">Y270</f>
        <v>5</v>
      </c>
      <c r="Z312">
        <f t="shared" si="929"/>
        <v>10</v>
      </c>
      <c r="AA312" s="27">
        <f t="shared" si="882"/>
        <v>50</v>
      </c>
      <c r="AF312" s="64" t="str">
        <f t="shared" si="875"/>
        <v>LEVANTE / EMV</v>
      </c>
      <c r="AG312" s="138">
        <f t="shared" si="883"/>
        <v>86</v>
      </c>
      <c r="AH312" s="63">
        <f t="shared" si="884"/>
        <v>130</v>
      </c>
      <c r="AI312" s="73">
        <f t="shared" si="885"/>
        <v>1981</v>
      </c>
      <c r="AJ312" s="74">
        <f t="shared" si="886"/>
        <v>2971</v>
      </c>
      <c r="AK312" s="73">
        <f t="shared" si="887"/>
        <v>3170</v>
      </c>
      <c r="AL312" s="74">
        <f t="shared" si="888"/>
        <v>4755</v>
      </c>
      <c r="AM312" s="73">
        <f t="shared" si="889"/>
        <v>3876</v>
      </c>
      <c r="AN312" s="139">
        <f t="shared" si="890"/>
        <v>5814</v>
      </c>
      <c r="AO312" s="57">
        <f t="shared" si="898"/>
        <v>5</v>
      </c>
      <c r="AP312" s="57">
        <f t="shared" si="891"/>
        <v>10</v>
      </c>
      <c r="AQ312" s="57">
        <f t="shared" si="892"/>
        <v>50</v>
      </c>
      <c r="AR312" s="24">
        <f t="shared" si="893"/>
        <v>11.971322180848107</v>
      </c>
      <c r="AS312" s="14">
        <f t="shared" si="894"/>
        <v>0.5</v>
      </c>
      <c r="AT312" s="75">
        <f t="shared" si="895"/>
        <v>17.994428969359333</v>
      </c>
    </row>
    <row r="313" spans="1:46" hidden="1" outlineLevel="1" x14ac:dyDescent="0.25">
      <c r="A313" s="30" t="str">
        <f t="shared" ref="A313:C313" si="930">A271</f>
        <v>INFORMACIÓN</v>
      </c>
      <c r="B313" s="104">
        <f t="shared" si="930"/>
        <v>174200</v>
      </c>
      <c r="C313" s="105">
        <f t="shared" si="930"/>
        <v>14084</v>
      </c>
      <c r="D313" s="21">
        <f t="shared" si="917"/>
        <v>66</v>
      </c>
      <c r="E313" s="21">
        <f t="shared" si="917"/>
        <v>55</v>
      </c>
      <c r="F313" s="1">
        <f t="shared" si="917"/>
        <v>1524</v>
      </c>
      <c r="G313" s="1">
        <f t="shared" si="917"/>
        <v>1270</v>
      </c>
      <c r="H313" s="1">
        <f t="shared" si="917"/>
        <v>2438</v>
      </c>
      <c r="I313" s="1">
        <f t="shared" si="917"/>
        <v>2032</v>
      </c>
      <c r="J313" s="1">
        <f t="shared" si="917"/>
        <v>2982</v>
      </c>
      <c r="K313" s="1">
        <f t="shared" si="917"/>
        <v>2485</v>
      </c>
      <c r="L313" s="20"/>
      <c r="M313" s="68">
        <f t="shared" si="918"/>
        <v>99</v>
      </c>
      <c r="N313" s="68">
        <f t="shared" si="918"/>
        <v>83</v>
      </c>
      <c r="O313" s="69">
        <f t="shared" si="918"/>
        <v>2286</v>
      </c>
      <c r="P313" s="69">
        <f t="shared" si="918"/>
        <v>1905</v>
      </c>
      <c r="Q313" s="69">
        <f t="shared" si="918"/>
        <v>3657</v>
      </c>
      <c r="R313" s="69">
        <f t="shared" si="918"/>
        <v>3048</v>
      </c>
      <c r="S313" s="69">
        <f t="shared" si="918"/>
        <v>4473</v>
      </c>
      <c r="T313" s="69">
        <f t="shared" si="918"/>
        <v>3728</v>
      </c>
      <c r="U313" s="46">
        <f t="shared" si="879"/>
        <v>0.50020120724346073</v>
      </c>
      <c r="V313" s="45">
        <f t="shared" si="880"/>
        <v>0.19999999999999996</v>
      </c>
      <c r="W313" s="24">
        <f t="shared" si="881"/>
        <v>12.368645271229765</v>
      </c>
      <c r="Y313">
        <f t="shared" ref="Y313:Z313" si="931">Y271</f>
        <v>5</v>
      </c>
      <c r="Z313">
        <f t="shared" si="931"/>
        <v>10</v>
      </c>
      <c r="AA313" s="27">
        <f t="shared" si="882"/>
        <v>50</v>
      </c>
      <c r="AF313" s="64" t="str">
        <f t="shared" si="875"/>
        <v>INFORMACIÓN</v>
      </c>
      <c r="AG313" s="138">
        <f t="shared" si="883"/>
        <v>64</v>
      </c>
      <c r="AH313" s="63">
        <f t="shared" si="884"/>
        <v>96</v>
      </c>
      <c r="AI313" s="73">
        <f t="shared" si="885"/>
        <v>1478</v>
      </c>
      <c r="AJ313" s="74">
        <f t="shared" si="886"/>
        <v>2217</v>
      </c>
      <c r="AK313" s="73">
        <f t="shared" si="887"/>
        <v>2365</v>
      </c>
      <c r="AL313" s="74">
        <f t="shared" si="888"/>
        <v>3548</v>
      </c>
      <c r="AM313" s="73">
        <f t="shared" si="889"/>
        <v>2893</v>
      </c>
      <c r="AN313" s="139">
        <f t="shared" si="890"/>
        <v>4339</v>
      </c>
      <c r="AO313" s="57">
        <f t="shared" si="898"/>
        <v>5</v>
      </c>
      <c r="AP313" s="57">
        <f t="shared" si="891"/>
        <v>10</v>
      </c>
      <c r="AQ313" s="57">
        <f t="shared" si="892"/>
        <v>50</v>
      </c>
      <c r="AR313" s="24">
        <f t="shared" si="893"/>
        <v>12.368645271229765</v>
      </c>
      <c r="AS313" s="14">
        <f t="shared" si="894"/>
        <v>0.50020120724346073</v>
      </c>
      <c r="AT313" s="75">
        <f t="shared" si="895"/>
        <v>16.607347876004592</v>
      </c>
    </row>
    <row r="314" spans="1:46" ht="15.75" hidden="1" outlineLevel="1" thickBot="1" x14ac:dyDescent="0.3">
      <c r="A314" s="55" t="str">
        <f t="shared" ref="A314:C314" si="932">A272</f>
        <v>SD SUPERDEPORTE</v>
      </c>
      <c r="B314" s="104">
        <f t="shared" si="932"/>
        <v>54400</v>
      </c>
      <c r="C314" s="105">
        <f t="shared" si="932"/>
        <v>4913</v>
      </c>
      <c r="D314" s="21">
        <f t="shared" si="917"/>
        <v>37.166666666666664</v>
      </c>
      <c r="E314" s="21">
        <f t="shared" si="917"/>
        <v>31</v>
      </c>
      <c r="F314" s="1">
        <f t="shared" si="917"/>
        <v>845.33333333333337</v>
      </c>
      <c r="G314" s="1">
        <f t="shared" si="917"/>
        <v>704.66666666666663</v>
      </c>
      <c r="H314" s="1">
        <f t="shared" si="917"/>
        <v>1352.6666666666667</v>
      </c>
      <c r="I314" s="1">
        <f t="shared" si="917"/>
        <v>1127.3333333333333</v>
      </c>
      <c r="J314" s="1">
        <f t="shared" si="917"/>
        <v>1653.3333333333333</v>
      </c>
      <c r="K314" s="1">
        <f t="shared" si="917"/>
        <v>1375</v>
      </c>
      <c r="L314" s="20"/>
      <c r="M314" s="68">
        <f t="shared" si="918"/>
        <v>48.5</v>
      </c>
      <c r="N314" s="68">
        <f t="shared" si="918"/>
        <v>40.333333333333336</v>
      </c>
      <c r="O314" s="69">
        <f t="shared" si="918"/>
        <v>1098.6666666666667</v>
      </c>
      <c r="P314" s="69">
        <f t="shared" si="918"/>
        <v>916.33333333333337</v>
      </c>
      <c r="Q314" s="69">
        <f t="shared" si="918"/>
        <v>1758.6666666666667</v>
      </c>
      <c r="R314" s="69">
        <f t="shared" si="918"/>
        <v>1465.3333333333333</v>
      </c>
      <c r="S314" s="69">
        <f t="shared" si="918"/>
        <v>2149.3333333333335</v>
      </c>
      <c r="T314" s="69">
        <f t="shared" si="918"/>
        <v>1787.5</v>
      </c>
      <c r="U314" s="46">
        <f t="shared" si="879"/>
        <v>0.30000000000000004</v>
      </c>
      <c r="V314" s="45">
        <f t="shared" si="880"/>
        <v>0.2024242424242424</v>
      </c>
      <c r="W314" s="24">
        <f t="shared" si="881"/>
        <v>11.072664359861591</v>
      </c>
      <c r="Y314">
        <f t="shared" ref="Y314:Z314" si="933">Y272</f>
        <v>5</v>
      </c>
      <c r="Z314">
        <f t="shared" si="933"/>
        <v>10</v>
      </c>
      <c r="AA314" s="27">
        <f t="shared" si="882"/>
        <v>50</v>
      </c>
      <c r="AF314" s="64" t="str">
        <f t="shared" si="875"/>
        <v>SD SUPERDEPORTE</v>
      </c>
      <c r="AG314" s="138">
        <f t="shared" si="883"/>
        <v>36</v>
      </c>
      <c r="AH314" s="63">
        <f t="shared" si="884"/>
        <v>47</v>
      </c>
      <c r="AI314" s="73">
        <f t="shared" si="885"/>
        <v>820</v>
      </c>
      <c r="AJ314" s="74">
        <f t="shared" si="886"/>
        <v>1066</v>
      </c>
      <c r="AK314" s="73">
        <f t="shared" si="887"/>
        <v>1312</v>
      </c>
      <c r="AL314" s="74">
        <f t="shared" si="888"/>
        <v>1706</v>
      </c>
      <c r="AM314" s="73">
        <f t="shared" si="889"/>
        <v>1602</v>
      </c>
      <c r="AN314" s="139">
        <f t="shared" si="890"/>
        <v>2083</v>
      </c>
      <c r="AO314" s="57">
        <f t="shared" si="898"/>
        <v>5</v>
      </c>
      <c r="AP314" s="57">
        <f t="shared" si="891"/>
        <v>10</v>
      </c>
      <c r="AQ314" s="57">
        <f t="shared" si="892"/>
        <v>50</v>
      </c>
      <c r="AR314" s="24">
        <f t="shared" si="893"/>
        <v>11.072664359861591</v>
      </c>
      <c r="AS314" s="14">
        <f t="shared" si="894"/>
        <v>0.30000000000000004</v>
      </c>
      <c r="AT314" s="75">
        <f t="shared" si="895"/>
        <v>29.448529411764707</v>
      </c>
    </row>
    <row r="315" spans="1:46" collapsed="1" x14ac:dyDescent="0.25">
      <c r="C315" s="1"/>
      <c r="U315" s="46"/>
      <c r="V315" s="45"/>
      <c r="AF315" s="64"/>
      <c r="AG315" s="138"/>
      <c r="AH315" s="63"/>
      <c r="AI315" s="73"/>
      <c r="AJ315" s="74"/>
      <c r="AK315" s="73"/>
      <c r="AL315" s="74"/>
      <c r="AM315" s="73"/>
      <c r="AN315" s="139"/>
    </row>
    <row r="316" spans="1:46" x14ac:dyDescent="0.25">
      <c r="A316" s="20"/>
      <c r="C316" s="1"/>
      <c r="U316" s="46"/>
      <c r="V316" s="45"/>
      <c r="AF316" s="64"/>
      <c r="AG316" s="138"/>
      <c r="AH316" s="63"/>
      <c r="AI316" s="73"/>
      <c r="AJ316" s="74"/>
      <c r="AK316" s="73"/>
      <c r="AL316" s="74"/>
      <c r="AM316" s="73"/>
      <c r="AN316" s="139"/>
    </row>
    <row r="317" spans="1:46" ht="15.75" hidden="1" outlineLevel="1" thickBot="1" x14ac:dyDescent="0.3">
      <c r="A317" s="93" t="str">
        <f t="shared" ref="A317" si="934">A275</f>
        <v>ANDALUCÍA (1)</v>
      </c>
      <c r="B317" s="102"/>
      <c r="C317" s="103"/>
      <c r="D317" s="1"/>
      <c r="E317" s="1"/>
      <c r="F317" s="1"/>
      <c r="G317" s="1"/>
      <c r="H317" s="1"/>
      <c r="I317" s="1"/>
      <c r="J317" s="1"/>
      <c r="K317" s="1"/>
      <c r="L317" s="20"/>
      <c r="M317" s="26"/>
      <c r="N317" s="26"/>
      <c r="O317" s="65"/>
      <c r="P317" s="65"/>
      <c r="Q317" s="65"/>
      <c r="R317" s="65"/>
      <c r="S317" s="65"/>
      <c r="T317" s="65"/>
      <c r="U317" s="46"/>
      <c r="V317" s="45"/>
      <c r="W317" s="24"/>
      <c r="AF317" s="150" t="str">
        <f t="shared" ref="AF317:AF334" si="935">AF275</f>
        <v>ANDALUCÍA (1)</v>
      </c>
      <c r="AG317" s="138"/>
      <c r="AH317" s="63"/>
      <c r="AI317" s="73"/>
      <c r="AJ317" s="74"/>
      <c r="AK317" s="73"/>
      <c r="AL317" s="74"/>
      <c r="AM317" s="73"/>
      <c r="AN317" s="139"/>
      <c r="AR317" s="24">
        <f t="shared" ref="AR317:AR334" si="936">W317</f>
        <v>0</v>
      </c>
      <c r="AS317" s="14">
        <f t="shared" ref="AS317:AS334" si="937">U317</f>
        <v>0</v>
      </c>
      <c r="AT317" s="75" t="e">
        <f t="shared" ref="AT317:AT334" si="938">AM317/B317*1000</f>
        <v>#DIV/0!</v>
      </c>
    </row>
    <row r="318" spans="1:46" ht="15.75" hidden="1" outlineLevel="1" thickBot="1" x14ac:dyDescent="0.3">
      <c r="A318" s="94" t="str">
        <f t="shared" ref="A318" si="939">A276</f>
        <v>ASTURIAS (1)</v>
      </c>
      <c r="B318" s="104">
        <f>SUMPRODUCT(B298)</f>
        <v>288000</v>
      </c>
      <c r="C318" s="105">
        <f>SUMPRODUCT(C298)</f>
        <v>36404</v>
      </c>
      <c r="D318" s="21">
        <f>ROUND(D298,0)</f>
        <v>92</v>
      </c>
      <c r="E318" s="21">
        <f t="shared" ref="E318:K318" si="940">ROUND(E298,0)</f>
        <v>77</v>
      </c>
      <c r="F318" s="1">
        <f t="shared" si="940"/>
        <v>2125</v>
      </c>
      <c r="G318" s="1">
        <f t="shared" si="940"/>
        <v>1771</v>
      </c>
      <c r="H318" s="1">
        <f t="shared" si="940"/>
        <v>3401</v>
      </c>
      <c r="I318" s="1">
        <f t="shared" si="940"/>
        <v>2834</v>
      </c>
      <c r="J318" s="1">
        <f t="shared" si="940"/>
        <v>4158</v>
      </c>
      <c r="K318" s="1">
        <f t="shared" si="940"/>
        <v>3465</v>
      </c>
      <c r="L318" s="20"/>
      <c r="M318" s="26">
        <f>ROUND(M298,0)</f>
        <v>138</v>
      </c>
      <c r="N318" s="26">
        <f t="shared" ref="N318:T318" si="941">ROUND(N298,0)</f>
        <v>116</v>
      </c>
      <c r="O318" s="65">
        <f t="shared" si="941"/>
        <v>3188</v>
      </c>
      <c r="P318" s="65">
        <f t="shared" si="941"/>
        <v>2657</v>
      </c>
      <c r="Q318" s="65">
        <f t="shared" si="941"/>
        <v>5102</v>
      </c>
      <c r="R318" s="65">
        <f t="shared" si="941"/>
        <v>4251</v>
      </c>
      <c r="S318" s="65">
        <f t="shared" si="941"/>
        <v>6237</v>
      </c>
      <c r="T318" s="65">
        <f t="shared" si="941"/>
        <v>5198</v>
      </c>
      <c r="U318" s="46">
        <f t="shared" ref="U318:U330" si="942">T318/K318-1</f>
        <v>0.50014430014430022</v>
      </c>
      <c r="V318" s="45">
        <f t="shared" ref="V318:V330" si="943">J318/K318-1</f>
        <v>0.19999999999999996</v>
      </c>
      <c r="W318" s="24">
        <f t="shared" ref="W318:W330" si="944">B318/C318</f>
        <v>7.9112185474123722</v>
      </c>
      <c r="AF318" s="64" t="str">
        <f t="shared" si="935"/>
        <v>ASTURIAS (1)</v>
      </c>
      <c r="AG318" s="138">
        <f t="shared" ref="AG318:AG326" si="945">ROUND((D318+E318)/$AF$2,0)</f>
        <v>89</v>
      </c>
      <c r="AH318" s="63">
        <f t="shared" ref="AH318:AH326" si="946">ROUND((M318+N318)/$AF$2,0)</f>
        <v>134</v>
      </c>
      <c r="AI318" s="73">
        <f t="shared" ref="AI318:AI326" si="947">ROUND((F318+G318)/$AF$2,0)</f>
        <v>2061</v>
      </c>
      <c r="AJ318" s="74">
        <f t="shared" ref="AJ318:AJ326" si="948">ROUND((O318+P318)/$AF$2,0)</f>
        <v>3093</v>
      </c>
      <c r="AK318" s="73">
        <f t="shared" ref="AK318:AK326" si="949">ROUND((H318+I318)/$AF$2,0)</f>
        <v>3299</v>
      </c>
      <c r="AL318" s="74">
        <f t="shared" ref="AL318:AL326" si="950">ROUND((Q318+R318)/$AF$2,0)</f>
        <v>4949</v>
      </c>
      <c r="AM318" s="73">
        <f t="shared" ref="AM318:AM326" si="951">ROUND((J318+K318)/$AF$2,0)</f>
        <v>4033</v>
      </c>
      <c r="AN318" s="139">
        <f t="shared" ref="AN318:AN326" si="952">ROUND((S318+T318)/$AF$2,0)</f>
        <v>6050</v>
      </c>
      <c r="AR318" s="24">
        <f t="shared" si="936"/>
        <v>7.9112185474123722</v>
      </c>
      <c r="AS318" s="14">
        <f t="shared" si="937"/>
        <v>0.50014430014430022</v>
      </c>
      <c r="AT318" s="75">
        <f t="shared" si="938"/>
        <v>14.003472222222223</v>
      </c>
    </row>
    <row r="319" spans="1:46" ht="15.75" hidden="1" outlineLevel="1" thickBot="1" x14ac:dyDescent="0.3">
      <c r="A319" s="35" t="str">
        <f t="shared" ref="A319" si="953">A277</f>
        <v>BALEARES (2)</v>
      </c>
      <c r="B319" s="104">
        <f>SUMPRODUCT(B299:B300)</f>
        <v>127700</v>
      </c>
      <c r="C319" s="105">
        <f>SUMPRODUCT(C299:C300)</f>
        <v>13653</v>
      </c>
      <c r="D319" s="21">
        <f>ROUND(D299+D300,0)</f>
        <v>112</v>
      </c>
      <c r="E319" s="21">
        <f t="shared" ref="E319:K319" si="954">ROUND(E299+E300,0)</f>
        <v>92</v>
      </c>
      <c r="F319" s="1">
        <f t="shared" si="954"/>
        <v>2664</v>
      </c>
      <c r="G319" s="1">
        <f t="shared" si="954"/>
        <v>2227</v>
      </c>
      <c r="H319" s="1">
        <f t="shared" si="954"/>
        <v>4073</v>
      </c>
      <c r="I319" s="1">
        <f t="shared" si="954"/>
        <v>3389</v>
      </c>
      <c r="J319" s="1">
        <f t="shared" si="954"/>
        <v>5182</v>
      </c>
      <c r="K319" s="1">
        <f t="shared" si="954"/>
        <v>4315</v>
      </c>
      <c r="L319" s="20"/>
      <c r="M319" s="26">
        <f>ROUND(M299+M300,0)</f>
        <v>167</v>
      </c>
      <c r="N319" s="26">
        <f t="shared" ref="N319:T319" si="955">ROUND(N299+N300,0)</f>
        <v>138</v>
      </c>
      <c r="O319" s="65">
        <f t="shared" si="955"/>
        <v>3997</v>
      </c>
      <c r="P319" s="65">
        <f t="shared" si="955"/>
        <v>3340</v>
      </c>
      <c r="Q319" s="65">
        <f t="shared" si="955"/>
        <v>6115</v>
      </c>
      <c r="R319" s="65">
        <f t="shared" si="955"/>
        <v>5089</v>
      </c>
      <c r="S319" s="65">
        <f t="shared" si="955"/>
        <v>7764</v>
      </c>
      <c r="T319" s="65">
        <f t="shared" si="955"/>
        <v>6473</v>
      </c>
      <c r="U319" s="46">
        <f t="shared" si="942"/>
        <v>0.50011587485515641</v>
      </c>
      <c r="V319" s="45">
        <f t="shared" si="943"/>
        <v>0.20092699884125143</v>
      </c>
      <c r="W319" s="24">
        <f t="shared" si="944"/>
        <v>9.3532556947191097</v>
      </c>
      <c r="AF319" s="64" t="str">
        <f t="shared" si="935"/>
        <v>BALEARES (2)</v>
      </c>
      <c r="AG319" s="138">
        <f t="shared" si="945"/>
        <v>108</v>
      </c>
      <c r="AH319" s="63">
        <f t="shared" si="946"/>
        <v>161</v>
      </c>
      <c r="AI319" s="73">
        <f t="shared" si="947"/>
        <v>2588</v>
      </c>
      <c r="AJ319" s="74">
        <f t="shared" si="948"/>
        <v>3882</v>
      </c>
      <c r="AK319" s="73">
        <f t="shared" si="949"/>
        <v>3948</v>
      </c>
      <c r="AL319" s="74">
        <f t="shared" si="950"/>
        <v>5928</v>
      </c>
      <c r="AM319" s="73">
        <f t="shared" si="951"/>
        <v>5025</v>
      </c>
      <c r="AN319" s="139">
        <f t="shared" si="952"/>
        <v>7533</v>
      </c>
      <c r="AR319" s="24">
        <f t="shared" si="936"/>
        <v>9.3532556947191097</v>
      </c>
      <c r="AS319" s="14">
        <f t="shared" si="937"/>
        <v>0.50011587485515641</v>
      </c>
      <c r="AT319" s="75">
        <f t="shared" si="938"/>
        <v>39.350039154267819</v>
      </c>
    </row>
    <row r="320" spans="1:46" ht="15.75" hidden="1" outlineLevel="1" thickBot="1" x14ac:dyDescent="0.3">
      <c r="A320" s="36" t="str">
        <f t="shared" ref="A320" si="956">A278</f>
        <v>CANARIAS (3)</v>
      </c>
      <c r="B320" s="104">
        <f>SUMPRODUCT(B301:B303)</f>
        <v>233900</v>
      </c>
      <c r="C320" s="105">
        <f>SUMPRODUCT(C301:C303)</f>
        <v>20614</v>
      </c>
      <c r="D320" s="21">
        <f>ROUND(D301+D302+D303,0)</f>
        <v>141</v>
      </c>
      <c r="E320" s="21">
        <f t="shared" ref="E320:K320" si="957">ROUND(E301+E302+E303,0)</f>
        <v>118</v>
      </c>
      <c r="F320" s="1">
        <f t="shared" si="957"/>
        <v>3052</v>
      </c>
      <c r="G320" s="1">
        <f t="shared" si="957"/>
        <v>2560</v>
      </c>
      <c r="H320" s="1">
        <f t="shared" si="957"/>
        <v>4624</v>
      </c>
      <c r="I320" s="1">
        <f t="shared" si="957"/>
        <v>3877</v>
      </c>
      <c r="J320" s="1">
        <f t="shared" si="957"/>
        <v>6028</v>
      </c>
      <c r="K320" s="1">
        <f t="shared" si="957"/>
        <v>5057</v>
      </c>
      <c r="L320" s="20"/>
      <c r="M320" s="26">
        <f>ROUND(M301+M302+M303,0)</f>
        <v>212</v>
      </c>
      <c r="N320" s="26">
        <f t="shared" ref="N320:T320" si="958">ROUND(N301+N302+N303,0)</f>
        <v>178</v>
      </c>
      <c r="O320" s="65">
        <f t="shared" si="958"/>
        <v>4578</v>
      </c>
      <c r="P320" s="65">
        <f t="shared" si="958"/>
        <v>3840</v>
      </c>
      <c r="Q320" s="65">
        <f t="shared" si="958"/>
        <v>6936</v>
      </c>
      <c r="R320" s="65">
        <f t="shared" si="958"/>
        <v>5816</v>
      </c>
      <c r="S320" s="65">
        <f t="shared" si="958"/>
        <v>9042</v>
      </c>
      <c r="T320" s="65">
        <f t="shared" si="958"/>
        <v>7586</v>
      </c>
      <c r="U320" s="46">
        <f t="shared" si="942"/>
        <v>0.50009887284951549</v>
      </c>
      <c r="V320" s="45">
        <f t="shared" si="943"/>
        <v>0.19201107375914583</v>
      </c>
      <c r="W320" s="24">
        <f t="shared" si="944"/>
        <v>11.346657611332104</v>
      </c>
      <c r="AF320" s="64" t="str">
        <f t="shared" si="935"/>
        <v>CANARIAS (3)</v>
      </c>
      <c r="AG320" s="138">
        <f t="shared" si="945"/>
        <v>137</v>
      </c>
      <c r="AH320" s="63">
        <f t="shared" si="946"/>
        <v>206</v>
      </c>
      <c r="AI320" s="73">
        <f t="shared" si="947"/>
        <v>2969</v>
      </c>
      <c r="AJ320" s="74">
        <f t="shared" si="948"/>
        <v>4454</v>
      </c>
      <c r="AK320" s="73">
        <f t="shared" si="949"/>
        <v>4498</v>
      </c>
      <c r="AL320" s="74">
        <f t="shared" si="950"/>
        <v>6747</v>
      </c>
      <c r="AM320" s="73">
        <f t="shared" si="951"/>
        <v>5865</v>
      </c>
      <c r="AN320" s="139">
        <f t="shared" si="952"/>
        <v>8798</v>
      </c>
      <c r="AR320" s="24">
        <f t="shared" si="936"/>
        <v>11.346657611332104</v>
      </c>
      <c r="AS320" s="14">
        <f t="shared" si="937"/>
        <v>0.50009887284951549</v>
      </c>
      <c r="AT320" s="75">
        <f t="shared" si="938"/>
        <v>25.074818298418126</v>
      </c>
    </row>
    <row r="321" spans="1:46" ht="15.75" hidden="1" outlineLevel="1" thickBot="1" x14ac:dyDescent="0.3">
      <c r="A321" s="35" t="str">
        <f t="shared" ref="A321" si="959">A279</f>
        <v>CASTILLA-LEÓN (2)</v>
      </c>
      <c r="B321" s="104">
        <f t="shared" ref="B321:C321" si="960">SUMPRODUCT(B304:B305)</f>
        <v>112000</v>
      </c>
      <c r="C321" s="105">
        <f t="shared" si="960"/>
        <v>13569</v>
      </c>
      <c r="D321" s="21">
        <f>ROUND(D304+D305,0)</f>
        <v>132</v>
      </c>
      <c r="E321" s="21">
        <f t="shared" ref="E321:K321" si="961">ROUND(E304+E305,0)</f>
        <v>107</v>
      </c>
      <c r="F321" s="1">
        <f t="shared" si="961"/>
        <v>2758</v>
      </c>
      <c r="G321" s="1">
        <f t="shared" si="961"/>
        <v>2238</v>
      </c>
      <c r="H321" s="1">
        <f t="shared" si="961"/>
        <v>3644</v>
      </c>
      <c r="I321" s="1">
        <f t="shared" si="961"/>
        <v>2965</v>
      </c>
      <c r="J321" s="1">
        <f t="shared" si="961"/>
        <v>4664</v>
      </c>
      <c r="K321" s="1">
        <f t="shared" si="961"/>
        <v>3786</v>
      </c>
      <c r="L321" s="56"/>
      <c r="M321" s="26">
        <f>ROUND(M304+M305,0)</f>
        <v>198</v>
      </c>
      <c r="N321" s="26">
        <f t="shared" ref="N321:T321" si="962">ROUND(N304+N305,0)</f>
        <v>161</v>
      </c>
      <c r="O321" s="65">
        <f t="shared" si="962"/>
        <v>4137</v>
      </c>
      <c r="P321" s="65">
        <f t="shared" si="962"/>
        <v>3347</v>
      </c>
      <c r="Q321" s="65">
        <f t="shared" si="962"/>
        <v>5466</v>
      </c>
      <c r="R321" s="65">
        <f t="shared" si="962"/>
        <v>4436</v>
      </c>
      <c r="S321" s="65">
        <f t="shared" si="962"/>
        <v>6996</v>
      </c>
      <c r="T321" s="65">
        <f t="shared" si="962"/>
        <v>5679</v>
      </c>
      <c r="U321" s="46">
        <f t="shared" si="942"/>
        <v>0.5</v>
      </c>
      <c r="V321" s="45">
        <f t="shared" si="943"/>
        <v>0.2319070258848388</v>
      </c>
      <c r="W321" s="24">
        <f t="shared" si="944"/>
        <v>8.2541086299653621</v>
      </c>
      <c r="AF321" s="64" t="str">
        <f t="shared" si="935"/>
        <v>CASTILLA-LEÓN (2)</v>
      </c>
      <c r="AG321" s="138">
        <f t="shared" si="945"/>
        <v>126</v>
      </c>
      <c r="AH321" s="63">
        <f t="shared" si="946"/>
        <v>190</v>
      </c>
      <c r="AI321" s="73">
        <f t="shared" si="947"/>
        <v>2643</v>
      </c>
      <c r="AJ321" s="74">
        <f t="shared" si="948"/>
        <v>3960</v>
      </c>
      <c r="AK321" s="73">
        <f t="shared" si="949"/>
        <v>3497</v>
      </c>
      <c r="AL321" s="74">
        <f t="shared" si="950"/>
        <v>5239</v>
      </c>
      <c r="AM321" s="73">
        <f t="shared" si="951"/>
        <v>4471</v>
      </c>
      <c r="AN321" s="139">
        <f t="shared" si="952"/>
        <v>6706</v>
      </c>
      <c r="AR321" s="24">
        <f t="shared" si="936"/>
        <v>8.2541086299653621</v>
      </c>
      <c r="AS321" s="14">
        <f t="shared" si="937"/>
        <v>0.5</v>
      </c>
      <c r="AT321" s="75">
        <f t="shared" si="938"/>
        <v>39.919642857142854</v>
      </c>
    </row>
    <row r="322" spans="1:46" ht="15.75" hidden="1" outlineLevel="1" thickBot="1" x14ac:dyDescent="0.3">
      <c r="A322" s="36" t="str">
        <f t="shared" ref="A322" si="963">A280</f>
        <v>CATALUÑA (3)</v>
      </c>
      <c r="B322" s="104">
        <f t="shared" ref="B322:C322" si="964">SUMPRODUCT(B306:B308)</f>
        <v>139600</v>
      </c>
      <c r="C322" s="105">
        <f t="shared" si="964"/>
        <v>18395</v>
      </c>
      <c r="D322" s="21">
        <f>ROUND(D306+D307+D308,0)</f>
        <v>178</v>
      </c>
      <c r="E322" s="21">
        <f t="shared" ref="E322:K322" si="965">ROUND(E306+E307+E308,0)</f>
        <v>157</v>
      </c>
      <c r="F322" s="1">
        <f t="shared" si="965"/>
        <v>3824</v>
      </c>
      <c r="G322" s="1">
        <f t="shared" si="965"/>
        <v>3314</v>
      </c>
      <c r="H322" s="1">
        <f t="shared" si="965"/>
        <v>5779</v>
      </c>
      <c r="I322" s="1">
        <f t="shared" si="965"/>
        <v>5096</v>
      </c>
      <c r="J322" s="1">
        <f t="shared" si="965"/>
        <v>7117</v>
      </c>
      <c r="K322" s="1">
        <f t="shared" si="965"/>
        <v>6188</v>
      </c>
      <c r="L322" s="20"/>
      <c r="M322" s="26">
        <f>ROUND(M306+M307+M308,0)</f>
        <v>237</v>
      </c>
      <c r="N322" s="26">
        <f t="shared" ref="N322:T322" si="966">ROUND(N306+N307+N308,0)</f>
        <v>207</v>
      </c>
      <c r="O322" s="65">
        <f t="shared" si="966"/>
        <v>5140</v>
      </c>
      <c r="P322" s="65">
        <f t="shared" si="966"/>
        <v>4446</v>
      </c>
      <c r="Q322" s="65">
        <f t="shared" si="966"/>
        <v>7758</v>
      </c>
      <c r="R322" s="65">
        <f t="shared" si="966"/>
        <v>6840</v>
      </c>
      <c r="S322" s="65">
        <f t="shared" si="966"/>
        <v>9556</v>
      </c>
      <c r="T322" s="65">
        <f t="shared" si="966"/>
        <v>8267</v>
      </c>
      <c r="U322" s="46">
        <f t="shared" si="942"/>
        <v>0.33597285067873295</v>
      </c>
      <c r="V322" s="45">
        <f t="shared" si="943"/>
        <v>0.15012928248222357</v>
      </c>
      <c r="W322" s="24">
        <f t="shared" si="944"/>
        <v>7.589018755096494</v>
      </c>
      <c r="AF322" s="64" t="str">
        <f t="shared" si="935"/>
        <v>CATALUÑA (3)</v>
      </c>
      <c r="AG322" s="138">
        <f t="shared" si="945"/>
        <v>177</v>
      </c>
      <c r="AH322" s="63">
        <f t="shared" si="946"/>
        <v>235</v>
      </c>
      <c r="AI322" s="73">
        <f t="shared" si="947"/>
        <v>3777</v>
      </c>
      <c r="AJ322" s="74">
        <f t="shared" si="948"/>
        <v>5072</v>
      </c>
      <c r="AK322" s="73">
        <f t="shared" si="949"/>
        <v>5754</v>
      </c>
      <c r="AL322" s="74">
        <f t="shared" si="950"/>
        <v>7724</v>
      </c>
      <c r="AM322" s="73">
        <f t="shared" si="951"/>
        <v>7040</v>
      </c>
      <c r="AN322" s="139">
        <f t="shared" si="952"/>
        <v>9430</v>
      </c>
      <c r="AR322" s="24">
        <f t="shared" si="936"/>
        <v>7.589018755096494</v>
      </c>
      <c r="AS322" s="14">
        <f t="shared" si="937"/>
        <v>0.33597285067873295</v>
      </c>
      <c r="AT322" s="75">
        <f t="shared" si="938"/>
        <v>50.429799426934096</v>
      </c>
    </row>
    <row r="323" spans="1:46" ht="15.75" hidden="1" outlineLevel="1" thickBot="1" x14ac:dyDescent="0.3">
      <c r="A323" s="93" t="str">
        <f t="shared" ref="A323" si="967">A281</f>
        <v>MURCIA (1)</v>
      </c>
      <c r="B323" s="104">
        <f>SUMPRODUCT(B309)</f>
        <v>57300</v>
      </c>
      <c r="C323" s="105">
        <f>SUMPRODUCT(C309)</f>
        <v>4298</v>
      </c>
      <c r="D323" s="21">
        <f>ROUND(D309,0)</f>
        <v>25</v>
      </c>
      <c r="E323" s="21">
        <f t="shared" ref="E323:K323" si="968">ROUND(E309,0)</f>
        <v>21</v>
      </c>
      <c r="F323" s="1">
        <f t="shared" si="968"/>
        <v>569</v>
      </c>
      <c r="G323" s="1">
        <f t="shared" si="968"/>
        <v>474</v>
      </c>
      <c r="H323" s="1">
        <f t="shared" si="968"/>
        <v>910</v>
      </c>
      <c r="I323" s="1">
        <f t="shared" si="968"/>
        <v>758</v>
      </c>
      <c r="J323" s="1">
        <f t="shared" si="968"/>
        <v>1112</v>
      </c>
      <c r="K323" s="1">
        <f t="shared" si="968"/>
        <v>927</v>
      </c>
      <c r="L323" s="20"/>
      <c r="M323" s="26">
        <f>ROUND(M309,0)</f>
        <v>38</v>
      </c>
      <c r="N323" s="26">
        <f t="shared" ref="N323:T323" si="969">ROUND(N309,0)</f>
        <v>31</v>
      </c>
      <c r="O323" s="65">
        <f t="shared" si="969"/>
        <v>854</v>
      </c>
      <c r="P323" s="65">
        <f t="shared" si="969"/>
        <v>711</v>
      </c>
      <c r="Q323" s="65">
        <f t="shared" si="969"/>
        <v>1365</v>
      </c>
      <c r="R323" s="65">
        <f t="shared" si="969"/>
        <v>1137</v>
      </c>
      <c r="S323" s="65">
        <f t="shared" si="969"/>
        <v>1668</v>
      </c>
      <c r="T323" s="65">
        <f t="shared" si="969"/>
        <v>1391</v>
      </c>
      <c r="U323" s="46">
        <f t="shared" si="942"/>
        <v>0.50053937432578199</v>
      </c>
      <c r="V323" s="45">
        <f t="shared" si="943"/>
        <v>0.19956850053937436</v>
      </c>
      <c r="W323" s="24">
        <f t="shared" si="944"/>
        <v>13.331782224290368</v>
      </c>
      <c r="AF323" s="64" t="str">
        <f t="shared" si="935"/>
        <v>MURCIA (1)</v>
      </c>
      <c r="AG323" s="138">
        <f t="shared" si="945"/>
        <v>24</v>
      </c>
      <c r="AH323" s="63">
        <f t="shared" si="946"/>
        <v>37</v>
      </c>
      <c r="AI323" s="73">
        <f t="shared" si="947"/>
        <v>552</v>
      </c>
      <c r="AJ323" s="74">
        <f t="shared" si="948"/>
        <v>828</v>
      </c>
      <c r="AK323" s="73">
        <f t="shared" si="949"/>
        <v>883</v>
      </c>
      <c r="AL323" s="74">
        <f t="shared" si="950"/>
        <v>1324</v>
      </c>
      <c r="AM323" s="73">
        <f t="shared" si="951"/>
        <v>1079</v>
      </c>
      <c r="AN323" s="139">
        <f t="shared" si="952"/>
        <v>1619</v>
      </c>
      <c r="AR323" s="24">
        <f t="shared" si="936"/>
        <v>13.331782224290368</v>
      </c>
      <c r="AS323" s="14">
        <f t="shared" si="937"/>
        <v>0.50053937432578199</v>
      </c>
      <c r="AT323" s="75">
        <f t="shared" si="938"/>
        <v>18.830715532286213</v>
      </c>
    </row>
    <row r="324" spans="1:46" ht="15.75" hidden="1" outlineLevel="1" thickBot="1" x14ac:dyDescent="0.3">
      <c r="A324" s="36" t="str">
        <f t="shared" ref="A324" si="970">A282</f>
        <v>GALICIA (2)</v>
      </c>
      <c r="B324" s="104">
        <f t="shared" ref="B324:C324" si="971">SUMPRODUCT(B310:B311)</f>
        <v>270600</v>
      </c>
      <c r="C324" s="105">
        <f t="shared" si="971"/>
        <v>28498</v>
      </c>
      <c r="D324" s="21">
        <f>ROUND(D310+D311,0)</f>
        <v>121</v>
      </c>
      <c r="E324" s="21">
        <f t="shared" ref="E324:K324" si="972">ROUND(E310+E311,0)</f>
        <v>102</v>
      </c>
      <c r="F324" s="1">
        <f t="shared" si="972"/>
        <v>2809</v>
      </c>
      <c r="G324" s="1">
        <f t="shared" si="972"/>
        <v>2343</v>
      </c>
      <c r="H324" s="1">
        <f t="shared" si="972"/>
        <v>4501</v>
      </c>
      <c r="I324" s="1">
        <f t="shared" si="972"/>
        <v>3750</v>
      </c>
      <c r="J324" s="1">
        <f t="shared" si="972"/>
        <v>5501</v>
      </c>
      <c r="K324" s="1">
        <f t="shared" si="972"/>
        <v>4584</v>
      </c>
      <c r="L324" s="56"/>
      <c r="M324" s="26">
        <f>ROUND(M310+M311,0)</f>
        <v>184</v>
      </c>
      <c r="N324" s="26">
        <f t="shared" ref="N324:T324" si="973">ROUND(N310+N311,0)</f>
        <v>153</v>
      </c>
      <c r="O324" s="65">
        <f t="shared" si="973"/>
        <v>4216</v>
      </c>
      <c r="P324" s="65">
        <f t="shared" si="973"/>
        <v>3515</v>
      </c>
      <c r="Q324" s="65">
        <f t="shared" si="973"/>
        <v>6749</v>
      </c>
      <c r="R324" s="65">
        <f t="shared" si="973"/>
        <v>5723</v>
      </c>
      <c r="S324" s="65">
        <f t="shared" si="973"/>
        <v>8252</v>
      </c>
      <c r="T324" s="65">
        <f t="shared" si="973"/>
        <v>6876</v>
      </c>
      <c r="U324" s="46">
        <f t="shared" si="942"/>
        <v>0.5</v>
      </c>
      <c r="V324" s="45">
        <f t="shared" si="943"/>
        <v>0.20004363001745196</v>
      </c>
      <c r="W324" s="24">
        <f t="shared" si="944"/>
        <v>9.4954031861885042</v>
      </c>
      <c r="AF324" s="64" t="str">
        <f t="shared" si="935"/>
        <v>GALICIA (2)</v>
      </c>
      <c r="AG324" s="138">
        <f t="shared" si="945"/>
        <v>118</v>
      </c>
      <c r="AH324" s="63">
        <f t="shared" si="946"/>
        <v>178</v>
      </c>
      <c r="AI324" s="73">
        <f t="shared" si="947"/>
        <v>2726</v>
      </c>
      <c r="AJ324" s="74">
        <f t="shared" si="948"/>
        <v>4090</v>
      </c>
      <c r="AK324" s="73">
        <f t="shared" si="949"/>
        <v>4366</v>
      </c>
      <c r="AL324" s="74">
        <f t="shared" si="950"/>
        <v>6599</v>
      </c>
      <c r="AM324" s="73">
        <f t="shared" si="951"/>
        <v>5336</v>
      </c>
      <c r="AN324" s="139">
        <f t="shared" si="952"/>
        <v>8004</v>
      </c>
      <c r="AR324" s="24">
        <f t="shared" si="936"/>
        <v>9.4954031861885042</v>
      </c>
      <c r="AS324" s="14">
        <f t="shared" si="937"/>
        <v>0.5</v>
      </c>
      <c r="AT324" s="75">
        <f t="shared" si="938"/>
        <v>19.719142645971914</v>
      </c>
    </row>
    <row r="325" spans="1:46" ht="15.75" hidden="1" outlineLevel="1" thickBot="1" x14ac:dyDescent="0.3">
      <c r="A325" s="35" t="str">
        <f t="shared" ref="A325" si="974">A283</f>
        <v>VALENCIANA (3)</v>
      </c>
      <c r="B325" s="104">
        <f>SUMPRODUCT(B312:B314)</f>
        <v>444000</v>
      </c>
      <c r="C325" s="105">
        <f>SUMPRODUCT(C312:C314)</f>
        <v>36990</v>
      </c>
      <c r="D325" s="21">
        <f>ROUND(D313+D312+D314,0)</f>
        <v>192</v>
      </c>
      <c r="E325" s="21">
        <f t="shared" ref="E325:K325" si="975">ROUND(E313+E312+E314,0)</f>
        <v>160</v>
      </c>
      <c r="F325" s="1">
        <f t="shared" si="975"/>
        <v>4411</v>
      </c>
      <c r="G325" s="1">
        <f t="shared" si="975"/>
        <v>3677</v>
      </c>
      <c r="H325" s="1">
        <f t="shared" si="975"/>
        <v>7059</v>
      </c>
      <c r="I325" s="1">
        <f t="shared" si="975"/>
        <v>5882</v>
      </c>
      <c r="J325" s="1">
        <f t="shared" si="975"/>
        <v>8631</v>
      </c>
      <c r="K325" s="1">
        <f t="shared" si="975"/>
        <v>7190</v>
      </c>
      <c r="L325" s="56"/>
      <c r="M325" s="26">
        <f>ROUND(M313+M312+M314,0)</f>
        <v>282</v>
      </c>
      <c r="N325" s="26">
        <f t="shared" ref="N325:T325" si="976">ROUND(N313+N312+N314,0)</f>
        <v>234</v>
      </c>
      <c r="O325" s="65">
        <f t="shared" si="976"/>
        <v>6448</v>
      </c>
      <c r="P325" s="65">
        <f t="shared" si="976"/>
        <v>5374</v>
      </c>
      <c r="Q325" s="65">
        <f t="shared" si="976"/>
        <v>10318</v>
      </c>
      <c r="R325" s="65">
        <f t="shared" si="976"/>
        <v>8598</v>
      </c>
      <c r="S325" s="65">
        <f t="shared" si="976"/>
        <v>12616</v>
      </c>
      <c r="T325" s="65">
        <f t="shared" si="976"/>
        <v>10511</v>
      </c>
      <c r="U325" s="46">
        <f t="shared" si="942"/>
        <v>0.46189151599443679</v>
      </c>
      <c r="V325" s="45">
        <f t="shared" si="943"/>
        <v>0.20041724617524337</v>
      </c>
      <c r="W325" s="24">
        <f t="shared" si="944"/>
        <v>12.003244120032441</v>
      </c>
      <c r="AF325" s="64" t="str">
        <f t="shared" si="935"/>
        <v>VALENCIANA (3)</v>
      </c>
      <c r="AG325" s="138">
        <f t="shared" si="945"/>
        <v>186</v>
      </c>
      <c r="AH325" s="63">
        <f t="shared" si="946"/>
        <v>273</v>
      </c>
      <c r="AI325" s="73">
        <f t="shared" si="947"/>
        <v>4279</v>
      </c>
      <c r="AJ325" s="74">
        <f t="shared" si="948"/>
        <v>6255</v>
      </c>
      <c r="AK325" s="73">
        <f t="shared" si="949"/>
        <v>6847</v>
      </c>
      <c r="AL325" s="74">
        <f t="shared" si="950"/>
        <v>10008</v>
      </c>
      <c r="AM325" s="73">
        <f t="shared" si="951"/>
        <v>8371</v>
      </c>
      <c r="AN325" s="139">
        <f t="shared" si="952"/>
        <v>12237</v>
      </c>
      <c r="AR325" s="24">
        <f t="shared" si="936"/>
        <v>12.003244120032441</v>
      </c>
      <c r="AS325" s="14">
        <f t="shared" si="937"/>
        <v>0.46189151599443679</v>
      </c>
      <c r="AT325" s="75">
        <f t="shared" si="938"/>
        <v>18.853603603603606</v>
      </c>
    </row>
    <row r="326" spans="1:46" ht="15.75" hidden="1" outlineLevel="1" thickBot="1" x14ac:dyDescent="0.3">
      <c r="A326" s="95" t="str">
        <f t="shared" ref="A326" si="977">A284</f>
        <v>TARIFA CONJUNTA (18)</v>
      </c>
      <c r="B326" s="104">
        <f>SUMPRODUCT(B297:B316)</f>
        <v>1684200</v>
      </c>
      <c r="C326" s="105">
        <f>SUMPRODUCT(C297:C316)</f>
        <v>174169</v>
      </c>
      <c r="D326" s="1">
        <f>ROUND(SUM(D297:D314),0)</f>
        <v>1047</v>
      </c>
      <c r="E326" s="1">
        <f t="shared" ref="E326:K326" si="978">ROUND(SUM(E297:E314),0)</f>
        <v>879</v>
      </c>
      <c r="F326" s="1">
        <f t="shared" si="978"/>
        <v>23454</v>
      </c>
      <c r="G326" s="1">
        <f t="shared" si="978"/>
        <v>19638</v>
      </c>
      <c r="H326" s="1">
        <f t="shared" si="978"/>
        <v>35978</v>
      </c>
      <c r="I326" s="1">
        <f t="shared" si="978"/>
        <v>30207</v>
      </c>
      <c r="J326" s="1">
        <f t="shared" si="978"/>
        <v>44824</v>
      </c>
      <c r="K326" s="1">
        <f t="shared" si="978"/>
        <v>37537</v>
      </c>
      <c r="L326" s="56"/>
      <c r="M326" s="26">
        <f>ROUND(SUM(M297:M314),0)</f>
        <v>1536</v>
      </c>
      <c r="N326" s="26">
        <f t="shared" ref="N326:T326" si="979">ROUND(SUM(N297:N314),0)</f>
        <v>1286</v>
      </c>
      <c r="O326" s="65">
        <f t="shared" si="979"/>
        <v>34421</v>
      </c>
      <c r="P326" s="65">
        <f t="shared" si="979"/>
        <v>28784</v>
      </c>
      <c r="Q326" s="65">
        <f t="shared" si="979"/>
        <v>52790</v>
      </c>
      <c r="R326" s="65">
        <f t="shared" si="979"/>
        <v>44374</v>
      </c>
      <c r="S326" s="65">
        <f t="shared" si="979"/>
        <v>65776</v>
      </c>
      <c r="T326" s="65">
        <f t="shared" si="979"/>
        <v>55018</v>
      </c>
      <c r="U326" s="46">
        <f t="shared" si="942"/>
        <v>0.46570050883128644</v>
      </c>
      <c r="V326" s="45">
        <f t="shared" si="943"/>
        <v>0.19412845991954608</v>
      </c>
      <c r="W326" s="24">
        <f t="shared" si="944"/>
        <v>9.6699182977452942</v>
      </c>
      <c r="AF326" s="64" t="str">
        <f t="shared" si="935"/>
        <v>TARIFA CONJUNTA (18)</v>
      </c>
      <c r="AG326" s="138">
        <f t="shared" si="945"/>
        <v>1019</v>
      </c>
      <c r="AH326" s="63">
        <f t="shared" si="946"/>
        <v>1493</v>
      </c>
      <c r="AI326" s="73">
        <f t="shared" si="947"/>
        <v>22800</v>
      </c>
      <c r="AJ326" s="74">
        <f t="shared" si="948"/>
        <v>33442</v>
      </c>
      <c r="AK326" s="73">
        <f t="shared" si="949"/>
        <v>35019</v>
      </c>
      <c r="AL326" s="74">
        <f t="shared" si="950"/>
        <v>51410</v>
      </c>
      <c r="AM326" s="73">
        <f t="shared" si="951"/>
        <v>43577</v>
      </c>
      <c r="AN326" s="139">
        <f t="shared" si="952"/>
        <v>63912</v>
      </c>
      <c r="AR326" s="24">
        <f t="shared" si="936"/>
        <v>9.6699182977452942</v>
      </c>
      <c r="AS326" s="14">
        <f t="shared" si="937"/>
        <v>0.46570050883128644</v>
      </c>
      <c r="AT326" s="75">
        <f t="shared" si="938"/>
        <v>25.874005462534143</v>
      </c>
    </row>
    <row r="327" spans="1:46" ht="15.75" hidden="1" outlineLevel="1" thickBot="1" x14ac:dyDescent="0.3">
      <c r="A327" s="96" t="str">
        <f t="shared" ref="A327" si="980">A285</f>
        <v>CASTILLA-LEÓN SIN GRATUITO (3)</v>
      </c>
      <c r="B327" s="104"/>
      <c r="C327" s="105"/>
      <c r="D327" s="21"/>
      <c r="E327" s="21"/>
      <c r="F327" s="1"/>
      <c r="G327" s="1"/>
      <c r="H327" s="1"/>
      <c r="I327" s="1"/>
      <c r="J327" s="1"/>
      <c r="K327" s="1"/>
      <c r="L327" s="56"/>
      <c r="M327" s="26"/>
      <c r="N327" s="26"/>
      <c r="O327" s="65"/>
      <c r="P327" s="65"/>
      <c r="Q327" s="65"/>
      <c r="R327" s="65"/>
      <c r="S327" s="65"/>
      <c r="T327" s="65"/>
      <c r="U327" s="46"/>
      <c r="V327" s="45"/>
      <c r="W327" s="24"/>
      <c r="AF327" s="150" t="str">
        <f t="shared" si="935"/>
        <v>CASTILLA-LEÓN SIN GRATUITO (3)</v>
      </c>
      <c r="AG327" s="138"/>
      <c r="AH327" s="63"/>
      <c r="AI327" s="73"/>
      <c r="AJ327" s="74"/>
      <c r="AK327" s="73"/>
      <c r="AL327" s="74"/>
      <c r="AM327" s="73"/>
      <c r="AN327" s="139"/>
      <c r="AR327" s="24"/>
      <c r="AS327" s="14"/>
      <c r="AT327" s="75"/>
    </row>
    <row r="328" spans="1:46" ht="15.75" hidden="1" outlineLevel="1" thickBot="1" x14ac:dyDescent="0.3">
      <c r="A328" s="96" t="str">
        <f t="shared" ref="A328" si="981">A286</f>
        <v>CATALUÑA SIN GRATUITO (3)</v>
      </c>
      <c r="B328" s="104"/>
      <c r="C328" s="105"/>
      <c r="D328" s="21"/>
      <c r="E328" s="21"/>
      <c r="F328" s="1"/>
      <c r="G328" s="1"/>
      <c r="H328" s="1"/>
      <c r="I328" s="1"/>
      <c r="J328" s="1"/>
      <c r="K328" s="1"/>
      <c r="L328" s="56"/>
      <c r="M328" s="26"/>
      <c r="N328" s="26"/>
      <c r="O328" s="65"/>
      <c r="P328" s="65"/>
      <c r="Q328" s="65"/>
      <c r="R328" s="65"/>
      <c r="S328" s="65"/>
      <c r="T328" s="65"/>
      <c r="U328" s="46"/>
      <c r="V328" s="45"/>
      <c r="W328" s="24"/>
      <c r="AF328" s="150" t="str">
        <f t="shared" si="935"/>
        <v>CATALUÑA SIN GRATUITO (3)</v>
      </c>
      <c r="AG328" s="138"/>
      <c r="AH328" s="63"/>
      <c r="AI328" s="73"/>
      <c r="AJ328" s="74"/>
      <c r="AK328" s="73"/>
      <c r="AL328" s="74"/>
      <c r="AM328" s="73"/>
      <c r="AN328" s="139"/>
      <c r="AR328" s="24"/>
      <c r="AS328" s="14"/>
      <c r="AT328" s="75"/>
    </row>
    <row r="329" spans="1:46" ht="15.75" hidden="1" outlineLevel="1" thickBot="1" x14ac:dyDescent="0.3">
      <c r="A329" s="36" t="str">
        <f t="shared" ref="A329" si="982">A287</f>
        <v>GALICIA SIN DEPORTIVO (10)</v>
      </c>
      <c r="B329" s="104"/>
      <c r="C329" s="105"/>
      <c r="D329" s="21"/>
      <c r="E329" s="21"/>
      <c r="F329" s="1"/>
      <c r="G329" s="1"/>
      <c r="H329" s="1"/>
      <c r="I329" s="1"/>
      <c r="J329" s="1"/>
      <c r="K329" s="1"/>
      <c r="L329" s="56"/>
      <c r="M329" s="26"/>
      <c r="N329" s="26"/>
      <c r="O329" s="65"/>
      <c r="P329" s="65"/>
      <c r="Q329" s="65"/>
      <c r="R329" s="65"/>
      <c r="S329" s="65"/>
      <c r="T329" s="65"/>
      <c r="U329" s="46"/>
      <c r="V329" s="45"/>
      <c r="W329" s="24"/>
      <c r="AF329" s="150" t="str">
        <f t="shared" si="935"/>
        <v>GALICIA SIN DEPORTIVO (10)</v>
      </c>
      <c r="AG329" s="138"/>
      <c r="AH329" s="63"/>
      <c r="AI329" s="73"/>
      <c r="AJ329" s="74"/>
      <c r="AK329" s="73"/>
      <c r="AL329" s="74"/>
      <c r="AM329" s="73"/>
      <c r="AN329" s="139"/>
      <c r="AR329" s="24">
        <f t="shared" si="936"/>
        <v>0</v>
      </c>
      <c r="AS329" s="14">
        <f t="shared" si="937"/>
        <v>0</v>
      </c>
      <c r="AT329" s="75" t="e">
        <f t="shared" si="938"/>
        <v>#DIV/0!</v>
      </c>
    </row>
    <row r="330" spans="1:46" ht="15.75" hidden="1" outlineLevel="1" thickBot="1" x14ac:dyDescent="0.3">
      <c r="A330" s="35" t="str">
        <f t="shared" ref="A330" si="983">A288</f>
        <v>VALENCIANA SIN DEPORTIVO (2)</v>
      </c>
      <c r="B330" s="104">
        <f t="shared" ref="B330:C330" si="984">B325-B314</f>
        <v>389600</v>
      </c>
      <c r="C330" s="105">
        <f t="shared" si="984"/>
        <v>32077</v>
      </c>
      <c r="D330" s="21">
        <f>ROUND(D312+D313,0)</f>
        <v>155</v>
      </c>
      <c r="E330" s="21">
        <f t="shared" ref="E330:K330" si="985">ROUND(E312+E313,0)</f>
        <v>129</v>
      </c>
      <c r="F330" s="1">
        <f t="shared" si="985"/>
        <v>3566</v>
      </c>
      <c r="G330" s="1">
        <f t="shared" si="985"/>
        <v>2972</v>
      </c>
      <c r="H330" s="1">
        <f t="shared" si="985"/>
        <v>5706</v>
      </c>
      <c r="I330" s="1">
        <f t="shared" si="985"/>
        <v>4755</v>
      </c>
      <c r="J330" s="1">
        <f t="shared" si="985"/>
        <v>6978</v>
      </c>
      <c r="K330" s="1">
        <f t="shared" si="985"/>
        <v>5815</v>
      </c>
      <c r="L330" s="56"/>
      <c r="M330" s="26">
        <f>ROUND(M312+M313,0)</f>
        <v>233</v>
      </c>
      <c r="N330" s="26">
        <f t="shared" ref="N330:T330" si="986">ROUND(N312+N313,0)</f>
        <v>194</v>
      </c>
      <c r="O330" s="65">
        <f t="shared" si="986"/>
        <v>5349</v>
      </c>
      <c r="P330" s="65">
        <f t="shared" si="986"/>
        <v>4458</v>
      </c>
      <c r="Q330" s="65">
        <f t="shared" si="986"/>
        <v>8559</v>
      </c>
      <c r="R330" s="65">
        <f t="shared" si="986"/>
        <v>7133</v>
      </c>
      <c r="S330" s="65">
        <f t="shared" si="986"/>
        <v>10467</v>
      </c>
      <c r="T330" s="65">
        <f t="shared" si="986"/>
        <v>8723</v>
      </c>
      <c r="U330" s="46">
        <f t="shared" si="942"/>
        <v>0.50008598452278585</v>
      </c>
      <c r="V330" s="45">
        <f t="shared" si="943"/>
        <v>0.19999999999999996</v>
      </c>
      <c r="W330" s="24">
        <f t="shared" si="944"/>
        <v>12.14577423075724</v>
      </c>
      <c r="AF330" s="64" t="str">
        <f t="shared" si="935"/>
        <v>VALENCIANA SIN DEPORTIVO (2)</v>
      </c>
      <c r="AG330" s="138">
        <f>ROUND((D330+E330)/$AF$2,0)</f>
        <v>150</v>
      </c>
      <c r="AH330" s="63">
        <f>ROUND((M330+N330)/$AF$2,0)</f>
        <v>226</v>
      </c>
      <c r="AI330" s="73">
        <f>ROUND((F330+G330)/$AF$2,0)</f>
        <v>3459</v>
      </c>
      <c r="AJ330" s="74">
        <f t="shared" ref="AJ330" si="987">ROUND((O330+P330)/$AF$2,0)</f>
        <v>5189</v>
      </c>
      <c r="AK330" s="73">
        <f>ROUND((H330+I330)/$AF$2,0)</f>
        <v>5535</v>
      </c>
      <c r="AL330" s="74">
        <f t="shared" ref="AL330" si="988">ROUND((Q330+R330)/$AF$2,0)</f>
        <v>8303</v>
      </c>
      <c r="AM330" s="73">
        <f>ROUND((J330+K330)/$AF$2,0)</f>
        <v>6769</v>
      </c>
      <c r="AN330" s="139">
        <f t="shared" ref="AN330" si="989">ROUND((S330+T330)/$AF$2,0)</f>
        <v>10153</v>
      </c>
      <c r="AR330" s="24">
        <f t="shared" si="936"/>
        <v>12.14577423075724</v>
      </c>
      <c r="AS330" s="14">
        <f t="shared" si="937"/>
        <v>0.50008598452278585</v>
      </c>
      <c r="AT330" s="75">
        <f t="shared" si="938"/>
        <v>17.374229979466122</v>
      </c>
    </row>
    <row r="331" spans="1:46" ht="15.75" hidden="1" outlineLevel="1" thickBot="1" x14ac:dyDescent="0.3">
      <c r="A331" s="97" t="str">
        <f t="shared" ref="A331" si="990">A289</f>
        <v>TARIFA CONJUNTA DE PAGO (31)</v>
      </c>
      <c r="B331" s="104"/>
      <c r="C331" s="105"/>
      <c r="D331" s="21"/>
      <c r="E331" s="21"/>
      <c r="F331" s="1"/>
      <c r="G331" s="1"/>
      <c r="H331" s="1"/>
      <c r="I331" s="1"/>
      <c r="J331" s="1"/>
      <c r="K331" s="1"/>
      <c r="L331" s="56"/>
      <c r="M331" s="26"/>
      <c r="N331" s="26"/>
      <c r="O331" s="65"/>
      <c r="P331" s="65"/>
      <c r="Q331" s="65"/>
      <c r="R331" s="65"/>
      <c r="S331" s="65"/>
      <c r="T331" s="65"/>
      <c r="U331" s="46"/>
      <c r="V331" s="45"/>
      <c r="W331" s="24"/>
      <c r="AF331" s="150" t="str">
        <f t="shared" si="935"/>
        <v>TARIFA CONJUNTA DE PAGO (31)</v>
      </c>
      <c r="AG331" s="138"/>
      <c r="AH331" s="63"/>
      <c r="AI331" s="73"/>
      <c r="AJ331" s="74"/>
      <c r="AK331" s="73"/>
      <c r="AL331" s="74"/>
      <c r="AM331" s="73"/>
      <c r="AN331" s="139"/>
      <c r="AR331" s="24"/>
      <c r="AS331" s="14"/>
      <c r="AT331" s="75"/>
    </row>
    <row r="332" spans="1:46" ht="15.75" hidden="1" outlineLevel="1" thickBot="1" x14ac:dyDescent="0.3">
      <c r="A332" s="98" t="str">
        <f t="shared" ref="A332" si="991">A290</f>
        <v>TARIFA CONJUNTA INFORMACIÓN GENERAL (17)</v>
      </c>
      <c r="B332" s="104"/>
      <c r="C332" s="105"/>
      <c r="D332" s="1">
        <f>ROUND(D326-D314,0)</f>
        <v>1010</v>
      </c>
      <c r="E332" s="1">
        <f t="shared" ref="E332:K332" si="992">ROUND(E326-E314,0)</f>
        <v>848</v>
      </c>
      <c r="F332" s="1">
        <f t="shared" si="992"/>
        <v>22609</v>
      </c>
      <c r="G332" s="1">
        <f t="shared" si="992"/>
        <v>18933</v>
      </c>
      <c r="H332" s="1">
        <f t="shared" si="992"/>
        <v>34625</v>
      </c>
      <c r="I332" s="1">
        <f t="shared" si="992"/>
        <v>29080</v>
      </c>
      <c r="J332" s="1">
        <f t="shared" si="992"/>
        <v>43171</v>
      </c>
      <c r="K332" s="1">
        <f t="shared" si="992"/>
        <v>36162</v>
      </c>
      <c r="L332" s="56"/>
      <c r="M332" s="26">
        <f>ROUND(M326-M314,0)</f>
        <v>1488</v>
      </c>
      <c r="N332" s="26">
        <f t="shared" ref="N332:T332" si="993">ROUND(N326-N314,0)</f>
        <v>1246</v>
      </c>
      <c r="O332" s="65">
        <f t="shared" si="993"/>
        <v>33322</v>
      </c>
      <c r="P332" s="65">
        <f t="shared" si="993"/>
        <v>27868</v>
      </c>
      <c r="Q332" s="65">
        <f t="shared" si="993"/>
        <v>51031</v>
      </c>
      <c r="R332" s="65">
        <f t="shared" si="993"/>
        <v>42909</v>
      </c>
      <c r="S332" s="65">
        <f t="shared" si="993"/>
        <v>63627</v>
      </c>
      <c r="T332" s="65">
        <f t="shared" si="993"/>
        <v>53231</v>
      </c>
      <c r="U332" s="46"/>
      <c r="V332" s="45"/>
      <c r="W332" s="24"/>
      <c r="AF332" s="151" t="str">
        <f t="shared" si="935"/>
        <v>TARIFA CONJUNTA INFORMACIÓN GENERAL (17)</v>
      </c>
      <c r="AG332" s="138">
        <f>ROUND((D332+E332)/$AF$2,0)</f>
        <v>983</v>
      </c>
      <c r="AH332" s="63">
        <f>ROUND((M332+N332)/$AF$2,0)</f>
        <v>1447</v>
      </c>
      <c r="AI332" s="73">
        <f>ROUND((F332+G332)/$AF$2,0)</f>
        <v>21980</v>
      </c>
      <c r="AJ332" s="74">
        <f t="shared" ref="AJ332" si="994">ROUND((O332+P332)/$AF$2,0)</f>
        <v>32376</v>
      </c>
      <c r="AK332" s="73">
        <f>ROUND((H332+I332)/$AF$2,0)</f>
        <v>33706</v>
      </c>
      <c r="AL332" s="74">
        <f t="shared" ref="AL332" si="995">ROUND((Q332+R332)/$AF$2,0)</f>
        <v>49704</v>
      </c>
      <c r="AM332" s="73">
        <f>ROUND((J332+K332)/$AF$2,0)</f>
        <v>41975</v>
      </c>
      <c r="AN332" s="139">
        <f t="shared" ref="AN332" si="996">ROUND((S332+T332)/$AF$2,0)</f>
        <v>61830</v>
      </c>
      <c r="AR332" s="24">
        <f t="shared" si="936"/>
        <v>0</v>
      </c>
      <c r="AS332" s="14">
        <f t="shared" si="937"/>
        <v>0</v>
      </c>
      <c r="AT332" s="75" t="e">
        <f t="shared" si="938"/>
        <v>#DIV/0!</v>
      </c>
    </row>
    <row r="333" spans="1:46" ht="15.75" hidden="1" outlineLevel="1" thickBot="1" x14ac:dyDescent="0.3">
      <c r="A333" s="99" t="str">
        <f t="shared" ref="A333" si="997">A291</f>
        <v>TARIFA CONJUNTA INFORMACIÓN GENERAL de PAGO (29)</v>
      </c>
      <c r="B333" s="104"/>
      <c r="C333" s="105"/>
      <c r="D333" s="21"/>
      <c r="E333" s="21"/>
      <c r="F333" s="1"/>
      <c r="G333" s="1"/>
      <c r="H333" s="1"/>
      <c r="I333" s="1"/>
      <c r="J333" s="1"/>
      <c r="K333" s="1"/>
      <c r="L333" s="56"/>
      <c r="M333" s="26"/>
      <c r="N333" s="26"/>
      <c r="O333" s="65"/>
      <c r="P333" s="65"/>
      <c r="Q333" s="65"/>
      <c r="R333" s="65"/>
      <c r="S333" s="65"/>
      <c r="T333" s="65"/>
      <c r="U333" s="46"/>
      <c r="V333" s="45"/>
      <c r="W333" s="24"/>
      <c r="AF333" s="150" t="str">
        <f t="shared" si="935"/>
        <v>TARIFA CONJUNTA INFORMACIÓN GENERAL de PAGO (29)</v>
      </c>
      <c r="AG333" s="138"/>
      <c r="AH333" s="63"/>
      <c r="AI333" s="73"/>
      <c r="AJ333" s="74"/>
      <c r="AK333" s="73"/>
      <c r="AL333" s="74"/>
      <c r="AM333" s="73"/>
      <c r="AN333" s="139"/>
      <c r="AR333" s="24"/>
      <c r="AS333" s="14"/>
      <c r="AT333" s="75"/>
    </row>
    <row r="334" spans="1:46" ht="15.75" hidden="1" outlineLevel="1" thickBot="1" x14ac:dyDescent="0.3">
      <c r="A334" s="41" t="str">
        <f t="shared" ref="A334" si="998">A292</f>
        <v>TARIFA LÍDERES (9)</v>
      </c>
      <c r="B334" s="107"/>
      <c r="C334" s="108"/>
      <c r="D334" s="1">
        <f>ROUND(D298+D301+D302+D304+D305+D306+D310+D312+D313,0)</f>
        <v>716</v>
      </c>
      <c r="E334" s="1">
        <f t="shared" ref="E334:K334" si="999">ROUND(E298+E301+E302+E304+E305+E306+E310+E312+E313,0)</f>
        <v>604</v>
      </c>
      <c r="F334" s="1">
        <f t="shared" si="999"/>
        <v>15737</v>
      </c>
      <c r="G334" s="1">
        <f t="shared" si="999"/>
        <v>13202</v>
      </c>
      <c r="H334" s="1">
        <f t="shared" si="999"/>
        <v>23852</v>
      </c>
      <c r="I334" s="1">
        <f t="shared" si="999"/>
        <v>20108</v>
      </c>
      <c r="J334" s="1">
        <f t="shared" si="999"/>
        <v>29790</v>
      </c>
      <c r="K334" s="1">
        <f t="shared" si="999"/>
        <v>25015</v>
      </c>
      <c r="L334" s="56">
        <f t="shared" ref="L334" si="1000">L298+L301+L302+L304+L305+L306+L310+L312+L313</f>
        <v>0</v>
      </c>
      <c r="M334" s="26">
        <f>ROUND(M298+M301+M302+M304+M305+M306+M310+M312+M313,0)</f>
        <v>1047</v>
      </c>
      <c r="N334" s="26">
        <f t="shared" ref="N334:T334" si="1001">ROUND(N298+N301+N302+N304+N305+N306+N310+N312+N313,0)</f>
        <v>880</v>
      </c>
      <c r="O334" s="65">
        <f t="shared" si="1001"/>
        <v>23013</v>
      </c>
      <c r="P334" s="65">
        <f t="shared" si="1001"/>
        <v>19268</v>
      </c>
      <c r="Q334" s="65">
        <f t="shared" si="1001"/>
        <v>34865</v>
      </c>
      <c r="R334" s="65">
        <f t="shared" si="1001"/>
        <v>29443</v>
      </c>
      <c r="S334" s="65">
        <f t="shared" si="1001"/>
        <v>43565</v>
      </c>
      <c r="T334" s="65">
        <f t="shared" si="1001"/>
        <v>36508</v>
      </c>
      <c r="U334" s="46"/>
      <c r="V334" s="45"/>
      <c r="W334" s="24"/>
      <c r="AF334" s="64" t="str">
        <f t="shared" si="935"/>
        <v>TARIFA LÍDERES (9)</v>
      </c>
      <c r="AG334" s="140">
        <f>ROUND((D334+E334)/$AF$2,0)</f>
        <v>698</v>
      </c>
      <c r="AH334" s="141">
        <f>ROUND((M334+N334)/$AF$2,0)</f>
        <v>1020</v>
      </c>
      <c r="AI334" s="142">
        <f>ROUND((F334+G334)/$AF$2,0)</f>
        <v>15312</v>
      </c>
      <c r="AJ334" s="143">
        <f t="shared" ref="AJ334" si="1002">ROUND((O334+P334)/$AF$2,0)</f>
        <v>22371</v>
      </c>
      <c r="AK334" s="142">
        <f>ROUND((H334+I334)/$AF$2,0)</f>
        <v>23259</v>
      </c>
      <c r="AL334" s="143">
        <f t="shared" ref="AL334" si="1003">ROUND((Q334+R334)/$AF$2,0)</f>
        <v>34025</v>
      </c>
      <c r="AM334" s="142">
        <f>ROUND((J334+K334)/$AF$2,0)</f>
        <v>28997</v>
      </c>
      <c r="AN334" s="144">
        <f t="shared" ref="AN334" si="1004">ROUND((S334+T334)/$AF$2,0)</f>
        <v>42367</v>
      </c>
      <c r="AR334" s="24">
        <f t="shared" si="936"/>
        <v>0</v>
      </c>
      <c r="AS334" s="14">
        <f t="shared" si="937"/>
        <v>0</v>
      </c>
      <c r="AT334" s="75" t="e">
        <f t="shared" si="938"/>
        <v>#DIV/0!</v>
      </c>
    </row>
    <row r="335" spans="1:46" collapsed="1" x14ac:dyDescent="0.25"/>
    <row r="337" spans="1:46" ht="19.5" hidden="1" outlineLevel="2" thickBot="1" x14ac:dyDescent="0.35">
      <c r="A337" s="281" t="s">
        <v>83</v>
      </c>
      <c r="B337" s="25" t="str">
        <f t="shared" ref="B337:X337" si="1005">B295</f>
        <v>AUDIENCIA</v>
      </c>
      <c r="C337" s="25" t="str">
        <f t="shared" si="1005"/>
        <v>DIFUSIÓN</v>
      </c>
      <c r="D337" s="269" t="str">
        <f t="shared" si="1005"/>
        <v>MODULO</v>
      </c>
      <c r="E337" s="270">
        <f t="shared" si="1005"/>
        <v>0</v>
      </c>
      <c r="F337" s="271" t="str">
        <f t="shared" si="1005"/>
        <v>MEDIA PAGINA</v>
      </c>
      <c r="G337" s="272">
        <f t="shared" si="1005"/>
        <v>0</v>
      </c>
      <c r="H337" s="273" t="str">
        <f t="shared" si="1005"/>
        <v>ROBAPAGINAS GRANDE</v>
      </c>
      <c r="I337" s="270">
        <f t="shared" si="1005"/>
        <v>0</v>
      </c>
      <c r="J337" s="271" t="str">
        <f t="shared" si="1005"/>
        <v>PAGINA</v>
      </c>
      <c r="K337" s="272">
        <f t="shared" si="1005"/>
        <v>0</v>
      </c>
      <c r="L337" s="17">
        <f t="shared" si="1005"/>
        <v>0</v>
      </c>
      <c r="M337" s="274" t="str">
        <f t="shared" si="1005"/>
        <v>MODULO</v>
      </c>
      <c r="N337" s="275">
        <f t="shared" si="1005"/>
        <v>0</v>
      </c>
      <c r="O337" s="264" t="str">
        <f t="shared" si="1005"/>
        <v>MEDIA PAGINA</v>
      </c>
      <c r="P337" s="266">
        <f t="shared" si="1005"/>
        <v>0</v>
      </c>
      <c r="Q337" s="274" t="str">
        <f t="shared" si="1005"/>
        <v>ROBAP GRANDE</v>
      </c>
      <c r="R337" s="275">
        <f t="shared" si="1005"/>
        <v>0</v>
      </c>
      <c r="S337" s="264" t="str">
        <f t="shared" si="1005"/>
        <v>PAGINA</v>
      </c>
      <c r="T337" s="266">
        <f t="shared" si="1005"/>
        <v>0</v>
      </c>
      <c r="U337" s="264" t="str">
        <f t="shared" si="1005"/>
        <v>RECARGOS</v>
      </c>
      <c r="V337" s="265">
        <f t="shared" si="1005"/>
        <v>0</v>
      </c>
      <c r="W337" s="262" t="str">
        <f t="shared" si="1005"/>
        <v>LECTORES POR EJEMPLAR</v>
      </c>
      <c r="X337" s="263">
        <f t="shared" si="1005"/>
        <v>0</v>
      </c>
      <c r="Y337" s="264" t="str">
        <f>Y295</f>
        <v>MÓDULOS POR PÁGINA</v>
      </c>
      <c r="Z337" s="265">
        <f t="shared" ref="Z337:AA337" si="1006">Z295</f>
        <v>0</v>
      </c>
      <c r="AA337" s="266">
        <f t="shared" si="1006"/>
        <v>0</v>
      </c>
      <c r="AF337" s="58" t="s">
        <v>76</v>
      </c>
      <c r="AG337" s="278" t="s">
        <v>83</v>
      </c>
      <c r="AH337" s="279"/>
      <c r="AI337" s="279"/>
      <c r="AJ337" s="279"/>
      <c r="AK337" s="279"/>
      <c r="AL337" s="279"/>
      <c r="AM337" s="279"/>
      <c r="AN337" s="280"/>
      <c r="AO337" s="264" t="s">
        <v>59</v>
      </c>
      <c r="AP337" s="265"/>
      <c r="AQ337" s="266"/>
      <c r="AT337" s="61" t="s">
        <v>78</v>
      </c>
    </row>
    <row r="338" spans="1:46" ht="15.75" hidden="1" outlineLevel="2" thickBot="1" x14ac:dyDescent="0.3">
      <c r="A338" s="281"/>
      <c r="B338" s="25" t="str">
        <f t="shared" ref="B338:W338" si="1007">B296</f>
        <v>3º 2018</v>
      </c>
      <c r="C338" s="25" t="str">
        <f t="shared" si="1007"/>
        <v>Jul 17 - Jun 18</v>
      </c>
      <c r="D338" s="23" t="str">
        <f t="shared" si="1007"/>
        <v>IMPAR</v>
      </c>
      <c r="E338" s="22" t="str">
        <f t="shared" si="1007"/>
        <v>PAR</v>
      </c>
      <c r="F338" s="4" t="str">
        <f t="shared" si="1007"/>
        <v>IMPAR</v>
      </c>
      <c r="G338" s="5" t="str">
        <f t="shared" si="1007"/>
        <v>PAR</v>
      </c>
      <c r="H338" s="2" t="str">
        <f t="shared" si="1007"/>
        <v>IMPAR</v>
      </c>
      <c r="I338" s="3" t="str">
        <f t="shared" si="1007"/>
        <v>PAR</v>
      </c>
      <c r="J338" s="4" t="str">
        <f t="shared" si="1007"/>
        <v>IMPAR</v>
      </c>
      <c r="K338" s="5" t="str">
        <f t="shared" si="1007"/>
        <v>PAR</v>
      </c>
      <c r="L338" s="18">
        <f t="shared" si="1007"/>
        <v>0</v>
      </c>
      <c r="M338" s="8" t="str">
        <f t="shared" si="1007"/>
        <v>IMPAR</v>
      </c>
      <c r="N338" s="9" t="str">
        <f t="shared" si="1007"/>
        <v>PAR</v>
      </c>
      <c r="O338" s="10" t="str">
        <f t="shared" si="1007"/>
        <v>IMPAR</v>
      </c>
      <c r="P338" s="10" t="str">
        <f t="shared" si="1007"/>
        <v>PAR</v>
      </c>
      <c r="Q338" s="9" t="str">
        <f t="shared" si="1007"/>
        <v>IMPAR</v>
      </c>
      <c r="R338" s="11" t="str">
        <f t="shared" si="1007"/>
        <v>PAR</v>
      </c>
      <c r="S338" s="12" t="str">
        <f t="shared" si="1007"/>
        <v>IMPAR</v>
      </c>
      <c r="T338" s="13" t="str">
        <f t="shared" si="1007"/>
        <v>PAR</v>
      </c>
      <c r="U338" s="28" t="str">
        <f t="shared" si="1007"/>
        <v>COLOR(/pagPar)</v>
      </c>
      <c r="V338" s="48" t="str">
        <f t="shared" si="1007"/>
        <v>IMPAR (/PAG)</v>
      </c>
      <c r="W338" s="52" t="str">
        <f t="shared" si="1007"/>
        <v>PROMEDIO</v>
      </c>
      <c r="X338" s="53" t="e">
        <f>AVERAGE(W339:W358)</f>
        <v>#DIV/0!</v>
      </c>
      <c r="Y338" s="49" t="str">
        <f>Y296</f>
        <v>ancho</v>
      </c>
      <c r="Z338" s="50" t="str">
        <f t="shared" ref="Z338:AA338" si="1008">Z296</f>
        <v>alto</v>
      </c>
      <c r="AA338" s="51" t="str">
        <f t="shared" si="1008"/>
        <v>página</v>
      </c>
      <c r="AF338" s="59">
        <v>1.89</v>
      </c>
      <c r="AG338" s="267" t="s">
        <v>44</v>
      </c>
      <c r="AH338" s="268"/>
      <c r="AI338" s="267" t="s">
        <v>11</v>
      </c>
      <c r="AJ338" s="268"/>
      <c r="AK338" s="267" t="s">
        <v>45</v>
      </c>
      <c r="AL338" s="268"/>
      <c r="AM338" s="267" t="s">
        <v>12</v>
      </c>
      <c r="AN338" s="268"/>
      <c r="AO338" s="50" t="s">
        <v>56</v>
      </c>
      <c r="AP338" s="50" t="s">
        <v>57</v>
      </c>
      <c r="AQ338" s="51" t="s">
        <v>60</v>
      </c>
      <c r="AR338" t="s">
        <v>46</v>
      </c>
      <c r="AS338" t="s">
        <v>47</v>
      </c>
      <c r="AT338" s="60" t="s">
        <v>77</v>
      </c>
    </row>
    <row r="339" spans="1:46" ht="15.75" hidden="1" outlineLevel="2" thickBot="1" x14ac:dyDescent="0.3">
      <c r="A339" s="91" t="str">
        <f>A297</f>
        <v>LA OPINIÓN DE MALAGA</v>
      </c>
      <c r="B339" s="102">
        <f t="shared" ref="B339:C339" si="1009">B297</f>
        <v>11100</v>
      </c>
      <c r="C339" s="103">
        <f t="shared" si="1009"/>
        <v>1748</v>
      </c>
      <c r="D339" s="21">
        <f t="shared" ref="D339:T339" si="1010">(D3+D45+D87+D129+D171+D213+D255)/7</f>
        <v>55.571428571428569</v>
      </c>
      <c r="E339" s="21">
        <f t="shared" si="1010"/>
        <v>46.285714285714285</v>
      </c>
      <c r="F339" s="1">
        <f t="shared" si="1010"/>
        <v>1277.4285714285713</v>
      </c>
      <c r="G339" s="1">
        <f t="shared" si="1010"/>
        <v>1064.5714285714287</v>
      </c>
      <c r="H339" s="1">
        <f t="shared" si="1010"/>
        <v>2043.7142857142858</v>
      </c>
      <c r="I339" s="1">
        <f t="shared" si="1010"/>
        <v>1703.2857142857142</v>
      </c>
      <c r="J339" s="1">
        <f t="shared" si="1010"/>
        <v>2499.4285714285716</v>
      </c>
      <c r="K339" s="1">
        <f t="shared" si="1010"/>
        <v>2082.8571428571427</v>
      </c>
      <c r="L339" s="20">
        <f t="shared" si="1010"/>
        <v>0</v>
      </c>
      <c r="M339" s="68">
        <f t="shared" si="1010"/>
        <v>83.428571428571431</v>
      </c>
      <c r="N339" s="68">
        <f t="shared" si="1010"/>
        <v>69.857142857142861</v>
      </c>
      <c r="O339" s="69">
        <f t="shared" si="1010"/>
        <v>1916.1428571428571</v>
      </c>
      <c r="P339" s="69">
        <f t="shared" si="1010"/>
        <v>1597.2857142857142</v>
      </c>
      <c r="Q339" s="69">
        <f t="shared" si="1010"/>
        <v>3066</v>
      </c>
      <c r="R339" s="69">
        <f t="shared" si="1010"/>
        <v>2555</v>
      </c>
      <c r="S339" s="69">
        <f t="shared" si="1010"/>
        <v>3749.1428571428573</v>
      </c>
      <c r="T339" s="69">
        <f t="shared" si="1010"/>
        <v>3124.7142857142858</v>
      </c>
      <c r="U339" s="46">
        <f t="shared" ref="U339:U356" si="1011">T339/K339-1</f>
        <v>0.50020576131687267</v>
      </c>
      <c r="V339" s="45">
        <f t="shared" ref="V339:V356" si="1012">J339/K339-1</f>
        <v>0.20000000000000018</v>
      </c>
      <c r="W339" s="24">
        <f t="shared" ref="W339:W356" si="1013">B339/C339</f>
        <v>6.3501144164759724</v>
      </c>
      <c r="Y339">
        <f>Y297</f>
        <v>5</v>
      </c>
      <c r="Z339">
        <f>Z297</f>
        <v>10</v>
      </c>
      <c r="AA339" s="27">
        <f t="shared" ref="AA339:AA356" si="1014">Z339*Y339</f>
        <v>50</v>
      </c>
      <c r="AF339" s="64" t="str">
        <f t="shared" ref="AF339:AF356" si="1015">AF297</f>
        <v>LA OPINIÓN DE MALAGA</v>
      </c>
      <c r="AG339" s="62">
        <f t="shared" ref="AG339:AG356" si="1016">ROUND((D339+E339)/$AF$2,0)</f>
        <v>54</v>
      </c>
      <c r="AH339" s="63">
        <f t="shared" ref="AH339:AH356" si="1017">ROUND((M339+N339)/$AF$2,0)</f>
        <v>81</v>
      </c>
      <c r="AI339" s="73">
        <f t="shared" ref="AI339:AI356" si="1018">ROUND((F339+G339)/$AF$2,0)</f>
        <v>1239</v>
      </c>
      <c r="AJ339" s="74">
        <f t="shared" ref="AJ339:AJ356" si="1019">ROUND((O339+P339)/$AF$2,0)</f>
        <v>1859</v>
      </c>
      <c r="AK339" s="73">
        <f t="shared" ref="AK339:AK356" si="1020">ROUND((H339+I339)/$AF$2,0)</f>
        <v>1983</v>
      </c>
      <c r="AL339" s="74">
        <f t="shared" ref="AL339:AL356" si="1021">ROUND((Q339+R339)/$AF$2,0)</f>
        <v>2974</v>
      </c>
      <c r="AM339" s="73">
        <f t="shared" ref="AM339:AM356" si="1022">ROUND((J339+K339)/$AF$2,0)</f>
        <v>2424</v>
      </c>
      <c r="AN339" s="74">
        <f t="shared" ref="AN339:AN356" si="1023">ROUND((S339+T339)/$AF$2,0)</f>
        <v>3637</v>
      </c>
      <c r="AO339" s="57">
        <f>Y339</f>
        <v>5</v>
      </c>
      <c r="AP339" s="57">
        <f t="shared" ref="AP339:AP356" si="1024">Z339</f>
        <v>10</v>
      </c>
      <c r="AQ339" s="57">
        <f t="shared" ref="AQ339:AQ356" si="1025">AA339</f>
        <v>50</v>
      </c>
      <c r="AR339" s="24">
        <f t="shared" ref="AR339:AR356" si="1026">W339</f>
        <v>6.3501144164759724</v>
      </c>
      <c r="AS339" s="14">
        <f t="shared" ref="AS339:AS356" si="1027">U339</f>
        <v>0.50020576131687267</v>
      </c>
      <c r="AT339" s="75">
        <f t="shared" ref="AT339:AT356" si="1028">AM339/B339*1000</f>
        <v>218.37837837837836</v>
      </c>
    </row>
    <row r="340" spans="1:46" ht="15.75" hidden="1" outlineLevel="2" thickBot="1" x14ac:dyDescent="0.3">
      <c r="A340" s="42" t="str">
        <f t="shared" ref="A340:C340" si="1029">A298</f>
        <v>LA NUEVA ESPAÑA</v>
      </c>
      <c r="B340" s="104">
        <f t="shared" si="1029"/>
        <v>288000</v>
      </c>
      <c r="C340" s="105">
        <f t="shared" si="1029"/>
        <v>36404</v>
      </c>
      <c r="D340" s="21">
        <f t="shared" ref="D340:T340" si="1030">(D4+D46+D88+D130+D172+D214+D256)/7</f>
        <v>97.428571428571431</v>
      </c>
      <c r="E340" s="21">
        <f t="shared" si="1030"/>
        <v>81.428571428571431</v>
      </c>
      <c r="F340" s="1">
        <f t="shared" si="1030"/>
        <v>2246.4285714285716</v>
      </c>
      <c r="G340" s="1">
        <f t="shared" si="1030"/>
        <v>1872.1428571428571</v>
      </c>
      <c r="H340" s="1">
        <f t="shared" si="1030"/>
        <v>3595.4285714285716</v>
      </c>
      <c r="I340" s="1">
        <f t="shared" si="1030"/>
        <v>2996</v>
      </c>
      <c r="J340" s="1">
        <f t="shared" si="1030"/>
        <v>4395.5714285714284</v>
      </c>
      <c r="K340" s="1">
        <f t="shared" si="1030"/>
        <v>3663</v>
      </c>
      <c r="L340" s="20">
        <f t="shared" si="1030"/>
        <v>0</v>
      </c>
      <c r="M340" s="68">
        <f t="shared" si="1030"/>
        <v>146.14285714285714</v>
      </c>
      <c r="N340" s="68">
        <f t="shared" si="1030"/>
        <v>122.57142857142857</v>
      </c>
      <c r="O340" s="69">
        <f t="shared" si="1030"/>
        <v>3370.1428571428573</v>
      </c>
      <c r="P340" s="69">
        <f t="shared" si="1030"/>
        <v>2808.7142857142858</v>
      </c>
      <c r="Q340" s="69">
        <f t="shared" si="1030"/>
        <v>5393.5714285714284</v>
      </c>
      <c r="R340" s="69">
        <f t="shared" si="1030"/>
        <v>4494</v>
      </c>
      <c r="S340" s="69">
        <f t="shared" si="1030"/>
        <v>6593.4285714285716</v>
      </c>
      <c r="T340" s="69">
        <f t="shared" si="1030"/>
        <v>5495</v>
      </c>
      <c r="U340" s="46">
        <f t="shared" si="1011"/>
        <v>0.50013650013650013</v>
      </c>
      <c r="V340" s="45">
        <f t="shared" si="1012"/>
        <v>0.19999219999219986</v>
      </c>
      <c r="W340" s="24">
        <f t="shared" si="1013"/>
        <v>7.9112185474123722</v>
      </c>
      <c r="Y340">
        <f t="shared" ref="Y340:Z340" si="1031">Y298</f>
        <v>5</v>
      </c>
      <c r="Z340">
        <f t="shared" si="1031"/>
        <v>10</v>
      </c>
      <c r="AA340" s="27">
        <f t="shared" si="1014"/>
        <v>50</v>
      </c>
      <c r="AF340" s="64" t="str">
        <f t="shared" si="1015"/>
        <v>LA NUEVA ESPAÑA</v>
      </c>
      <c r="AG340" s="62">
        <f t="shared" si="1016"/>
        <v>95</v>
      </c>
      <c r="AH340" s="63">
        <f t="shared" si="1017"/>
        <v>142</v>
      </c>
      <c r="AI340" s="73">
        <f t="shared" si="1018"/>
        <v>2179</v>
      </c>
      <c r="AJ340" s="74">
        <f t="shared" si="1019"/>
        <v>3269</v>
      </c>
      <c r="AK340" s="73">
        <f t="shared" si="1020"/>
        <v>3488</v>
      </c>
      <c r="AL340" s="74">
        <f t="shared" si="1021"/>
        <v>5232</v>
      </c>
      <c r="AM340" s="73">
        <f t="shared" si="1022"/>
        <v>4264</v>
      </c>
      <c r="AN340" s="74">
        <f t="shared" si="1023"/>
        <v>6396</v>
      </c>
      <c r="AO340" s="57">
        <f t="shared" ref="AO340:AO356" si="1032">Y340</f>
        <v>5</v>
      </c>
      <c r="AP340" s="57">
        <f t="shared" si="1024"/>
        <v>10</v>
      </c>
      <c r="AQ340" s="57">
        <f t="shared" si="1025"/>
        <v>50</v>
      </c>
      <c r="AR340" s="24">
        <f t="shared" si="1026"/>
        <v>7.9112185474123722</v>
      </c>
      <c r="AS340" s="14">
        <f t="shared" si="1027"/>
        <v>0.50013650013650013</v>
      </c>
      <c r="AT340" s="75">
        <f t="shared" si="1028"/>
        <v>14.805555555555555</v>
      </c>
    </row>
    <row r="341" spans="1:46" hidden="1" outlineLevel="2" x14ac:dyDescent="0.25">
      <c r="A341" s="167" t="str">
        <f t="shared" ref="A341:C341" si="1033">A299</f>
        <v>DIARIO DE MALLORCA</v>
      </c>
      <c r="B341" s="104">
        <f t="shared" si="1033"/>
        <v>95600</v>
      </c>
      <c r="C341" s="105">
        <f t="shared" si="1033"/>
        <v>10383</v>
      </c>
      <c r="D341" s="21">
        <f t="shared" ref="D341:T341" si="1034">(D5+D47+D89+D131+D173+D215+D257)/7</f>
        <v>68.714285714285708</v>
      </c>
      <c r="E341" s="21">
        <f t="shared" si="1034"/>
        <v>57.285714285714285</v>
      </c>
      <c r="F341" s="1">
        <f t="shared" si="1034"/>
        <v>1691.4285714285713</v>
      </c>
      <c r="G341" s="1">
        <f t="shared" si="1034"/>
        <v>1414.2857142857142</v>
      </c>
      <c r="H341" s="1">
        <f t="shared" si="1034"/>
        <v>2514.2857142857142</v>
      </c>
      <c r="I341" s="1">
        <f t="shared" si="1034"/>
        <v>2091.4285714285716</v>
      </c>
      <c r="J341" s="1">
        <f t="shared" si="1034"/>
        <v>3277.1428571428573</v>
      </c>
      <c r="K341" s="1">
        <f t="shared" si="1034"/>
        <v>2728.5714285714284</v>
      </c>
      <c r="L341" s="20">
        <f t="shared" si="1034"/>
        <v>0</v>
      </c>
      <c r="M341" s="26">
        <f t="shared" si="1034"/>
        <v>102.71428571428571</v>
      </c>
      <c r="N341" s="26">
        <f t="shared" si="1034"/>
        <v>85.142857142857139</v>
      </c>
      <c r="O341" s="65">
        <f t="shared" si="1034"/>
        <v>2537.1428571428573</v>
      </c>
      <c r="P341" s="65">
        <f t="shared" si="1034"/>
        <v>2122.8571428571427</v>
      </c>
      <c r="Q341" s="65">
        <f t="shared" si="1034"/>
        <v>3775.7142857142858</v>
      </c>
      <c r="R341" s="65">
        <f t="shared" si="1034"/>
        <v>3141.4285714285716</v>
      </c>
      <c r="S341" s="65">
        <f t="shared" si="1034"/>
        <v>4905.7142857142853</v>
      </c>
      <c r="T341" s="65">
        <f t="shared" si="1034"/>
        <v>4092.8571428571427</v>
      </c>
      <c r="U341" s="46">
        <f t="shared" si="1011"/>
        <v>0.5</v>
      </c>
      <c r="V341" s="45">
        <f t="shared" si="1012"/>
        <v>0.2010471204188482</v>
      </c>
      <c r="W341" s="24">
        <f t="shared" si="1013"/>
        <v>9.2073581816430696</v>
      </c>
      <c r="Y341">
        <f t="shared" ref="Y341:Z341" si="1035">Y299</f>
        <v>5</v>
      </c>
      <c r="Z341">
        <f t="shared" si="1035"/>
        <v>10</v>
      </c>
      <c r="AA341" s="27">
        <f t="shared" si="1014"/>
        <v>50</v>
      </c>
      <c r="AF341" s="64" t="str">
        <f t="shared" si="1015"/>
        <v>DIARIO DE MALLORCA</v>
      </c>
      <c r="AG341" s="62">
        <f t="shared" si="1016"/>
        <v>67</v>
      </c>
      <c r="AH341" s="63">
        <f t="shared" si="1017"/>
        <v>99</v>
      </c>
      <c r="AI341" s="73">
        <f t="shared" si="1018"/>
        <v>1643</v>
      </c>
      <c r="AJ341" s="74">
        <f t="shared" si="1019"/>
        <v>2466</v>
      </c>
      <c r="AK341" s="73">
        <f t="shared" si="1020"/>
        <v>2437</v>
      </c>
      <c r="AL341" s="74">
        <f t="shared" si="1021"/>
        <v>3660</v>
      </c>
      <c r="AM341" s="73">
        <f t="shared" si="1022"/>
        <v>3178</v>
      </c>
      <c r="AN341" s="74">
        <f t="shared" si="1023"/>
        <v>4761</v>
      </c>
      <c r="AO341" s="57">
        <f t="shared" si="1032"/>
        <v>5</v>
      </c>
      <c r="AP341" s="57">
        <f t="shared" si="1024"/>
        <v>10</v>
      </c>
      <c r="AQ341" s="57">
        <f t="shared" si="1025"/>
        <v>50</v>
      </c>
      <c r="AR341" s="24">
        <f t="shared" si="1026"/>
        <v>9.2073581816430696</v>
      </c>
      <c r="AS341" s="14">
        <f t="shared" si="1027"/>
        <v>0.5</v>
      </c>
      <c r="AT341" s="75">
        <f t="shared" si="1028"/>
        <v>33.242677824267787</v>
      </c>
    </row>
    <row r="342" spans="1:46" ht="15.75" hidden="1" outlineLevel="2" thickBot="1" x14ac:dyDescent="0.3">
      <c r="A342" s="168" t="str">
        <f t="shared" ref="A342:C342" si="1036">A300</f>
        <v>DIARIO DE IBIZA</v>
      </c>
      <c r="B342" s="104">
        <f t="shared" si="1036"/>
        <v>32100</v>
      </c>
      <c r="C342" s="105">
        <f t="shared" si="1036"/>
        <v>3270</v>
      </c>
      <c r="D342" s="21">
        <f t="shared" ref="D342:T342" si="1037">(D6+D48+D90+D132+D174+D216+D258)/7</f>
        <v>47.571428571428569</v>
      </c>
      <c r="E342" s="21">
        <f t="shared" si="1037"/>
        <v>39.285714285714285</v>
      </c>
      <c r="F342" s="1">
        <f t="shared" si="1037"/>
        <v>1088.8571428571429</v>
      </c>
      <c r="G342" s="1">
        <f t="shared" si="1037"/>
        <v>907.14285714285711</v>
      </c>
      <c r="H342" s="1">
        <f t="shared" si="1037"/>
        <v>1742.2857142857142</v>
      </c>
      <c r="I342" s="1">
        <f t="shared" si="1037"/>
        <v>1451.5714285714287</v>
      </c>
      <c r="J342" s="1">
        <f t="shared" si="1037"/>
        <v>2130.1428571428573</v>
      </c>
      <c r="K342" s="1">
        <f t="shared" si="1037"/>
        <v>1775</v>
      </c>
      <c r="L342" s="20">
        <f t="shared" si="1037"/>
        <v>0</v>
      </c>
      <c r="M342" s="26">
        <f t="shared" si="1037"/>
        <v>71.714285714285708</v>
      </c>
      <c r="N342" s="26">
        <f t="shared" si="1037"/>
        <v>59.428571428571431</v>
      </c>
      <c r="O342" s="65">
        <f t="shared" si="1037"/>
        <v>1633.2857142857142</v>
      </c>
      <c r="P342" s="65">
        <f t="shared" si="1037"/>
        <v>1360.7142857142858</v>
      </c>
      <c r="Q342" s="65">
        <f t="shared" si="1037"/>
        <v>2613.4285714285716</v>
      </c>
      <c r="R342" s="65">
        <f t="shared" si="1037"/>
        <v>2177.7142857142858</v>
      </c>
      <c r="S342" s="65">
        <f t="shared" si="1037"/>
        <v>3195.5714285714284</v>
      </c>
      <c r="T342" s="65">
        <f t="shared" si="1037"/>
        <v>2663</v>
      </c>
      <c r="U342" s="46">
        <f t="shared" si="1011"/>
        <v>0.50028169014084511</v>
      </c>
      <c r="V342" s="45">
        <f t="shared" si="1012"/>
        <v>0.20008048289738434</v>
      </c>
      <c r="W342" s="24">
        <f t="shared" si="1013"/>
        <v>9.8165137614678901</v>
      </c>
      <c r="Y342">
        <f t="shared" ref="Y342:Z342" si="1038">Y300</f>
        <v>5</v>
      </c>
      <c r="Z342">
        <f t="shared" si="1038"/>
        <v>10</v>
      </c>
      <c r="AA342" s="27">
        <f t="shared" si="1014"/>
        <v>50</v>
      </c>
      <c r="AF342" s="64" t="str">
        <f t="shared" si="1015"/>
        <v>DIARIO DE IBIZA</v>
      </c>
      <c r="AG342" s="62">
        <f t="shared" si="1016"/>
        <v>46</v>
      </c>
      <c r="AH342" s="63">
        <f t="shared" si="1017"/>
        <v>69</v>
      </c>
      <c r="AI342" s="73">
        <f t="shared" si="1018"/>
        <v>1056</v>
      </c>
      <c r="AJ342" s="74">
        <f t="shared" si="1019"/>
        <v>1584</v>
      </c>
      <c r="AK342" s="73">
        <f t="shared" si="1020"/>
        <v>1690</v>
      </c>
      <c r="AL342" s="74">
        <f t="shared" si="1021"/>
        <v>2535</v>
      </c>
      <c r="AM342" s="73">
        <f t="shared" si="1022"/>
        <v>2066</v>
      </c>
      <c r="AN342" s="74">
        <f t="shared" si="1023"/>
        <v>3100</v>
      </c>
      <c r="AO342" s="57">
        <f t="shared" si="1032"/>
        <v>5</v>
      </c>
      <c r="AP342" s="57">
        <f t="shared" si="1024"/>
        <v>10</v>
      </c>
      <c r="AQ342" s="57">
        <f t="shared" si="1025"/>
        <v>50</v>
      </c>
      <c r="AR342" s="24">
        <f t="shared" si="1026"/>
        <v>9.8165137614678901</v>
      </c>
      <c r="AS342" s="14">
        <f t="shared" si="1027"/>
        <v>0.50028169014084511</v>
      </c>
      <c r="AT342" s="75">
        <f t="shared" si="1028"/>
        <v>64.361370716510905</v>
      </c>
    </row>
    <row r="343" spans="1:46" hidden="1" outlineLevel="2" x14ac:dyDescent="0.25">
      <c r="A343" s="29" t="str">
        <f t="shared" ref="A343:C343" si="1039">A301</f>
        <v>EL DÍA DE TENERIFE</v>
      </c>
      <c r="B343" s="104">
        <f t="shared" si="1039"/>
        <v>130400</v>
      </c>
      <c r="C343" s="105">
        <f t="shared" si="1039"/>
        <v>8148</v>
      </c>
      <c r="D343" s="70">
        <f t="shared" ref="D343:T343" si="1040">(D7+D49+D91+D133+D175+D217+D259)/7</f>
        <v>67.785714285714292</v>
      </c>
      <c r="E343" s="21">
        <f t="shared" si="1040"/>
        <v>57.357142857142854</v>
      </c>
      <c r="F343" s="71">
        <f t="shared" si="1040"/>
        <v>1355.7142857142858</v>
      </c>
      <c r="G343" s="1">
        <f t="shared" si="1040"/>
        <v>1147.1428571428571</v>
      </c>
      <c r="H343" s="71">
        <f t="shared" si="1040"/>
        <v>1898</v>
      </c>
      <c r="I343" s="71">
        <f t="shared" si="1040"/>
        <v>1606</v>
      </c>
      <c r="J343" s="71">
        <f t="shared" si="1040"/>
        <v>2711.4285714285716</v>
      </c>
      <c r="K343" s="1">
        <f t="shared" si="1040"/>
        <v>2294.2857142857142</v>
      </c>
      <c r="L343" s="20">
        <f t="shared" si="1040"/>
        <v>0</v>
      </c>
      <c r="M343" s="68">
        <f t="shared" si="1040"/>
        <v>101.67857142857143</v>
      </c>
      <c r="N343" s="68">
        <f t="shared" si="1040"/>
        <v>86.035714285714292</v>
      </c>
      <c r="O343" s="69">
        <f t="shared" si="1040"/>
        <v>2033.5714285714287</v>
      </c>
      <c r="P343" s="69">
        <f t="shared" si="1040"/>
        <v>1720.7142857142858</v>
      </c>
      <c r="Q343" s="69">
        <f t="shared" si="1040"/>
        <v>2847</v>
      </c>
      <c r="R343" s="69">
        <f t="shared" si="1040"/>
        <v>2409</v>
      </c>
      <c r="S343" s="69">
        <f t="shared" si="1040"/>
        <v>4067.1428571428573</v>
      </c>
      <c r="T343" s="69">
        <f t="shared" si="1040"/>
        <v>3441.4285714285716</v>
      </c>
      <c r="U343" s="46">
        <f t="shared" si="1011"/>
        <v>0.5</v>
      </c>
      <c r="V343" s="45">
        <f t="shared" si="1012"/>
        <v>0.18181818181818188</v>
      </c>
      <c r="W343" s="24">
        <f t="shared" si="1013"/>
        <v>16.00392734413353</v>
      </c>
      <c r="Y343">
        <f t="shared" ref="Y343:Z343" si="1041">Y301</f>
        <v>5</v>
      </c>
      <c r="Z343">
        <f t="shared" si="1041"/>
        <v>8</v>
      </c>
      <c r="AA343" s="27">
        <f t="shared" si="1014"/>
        <v>40</v>
      </c>
      <c r="AF343" s="64" t="str">
        <f t="shared" si="1015"/>
        <v>EL DÍA DE TENERIFE</v>
      </c>
      <c r="AG343" s="62">
        <f t="shared" si="1016"/>
        <v>66</v>
      </c>
      <c r="AH343" s="63">
        <f t="shared" si="1017"/>
        <v>99</v>
      </c>
      <c r="AI343" s="73">
        <f t="shared" si="1018"/>
        <v>1324</v>
      </c>
      <c r="AJ343" s="74">
        <f t="shared" si="1019"/>
        <v>1986</v>
      </c>
      <c r="AK343" s="73">
        <f t="shared" si="1020"/>
        <v>1854</v>
      </c>
      <c r="AL343" s="74">
        <f t="shared" si="1021"/>
        <v>2781</v>
      </c>
      <c r="AM343" s="73">
        <f t="shared" si="1022"/>
        <v>2649</v>
      </c>
      <c r="AN343" s="74">
        <f t="shared" si="1023"/>
        <v>3973</v>
      </c>
      <c r="AO343" s="57">
        <f t="shared" si="1032"/>
        <v>5</v>
      </c>
      <c r="AP343" s="57">
        <f t="shared" si="1024"/>
        <v>8</v>
      </c>
      <c r="AQ343" s="57">
        <f t="shared" si="1025"/>
        <v>40</v>
      </c>
      <c r="AR343" s="24">
        <f t="shared" si="1026"/>
        <v>16.00392734413353</v>
      </c>
      <c r="AS343" s="14">
        <f t="shared" si="1027"/>
        <v>0.5</v>
      </c>
      <c r="AT343" s="75">
        <f t="shared" si="1028"/>
        <v>20.314417177914113</v>
      </c>
    </row>
    <row r="344" spans="1:46" hidden="1" outlineLevel="2" x14ac:dyDescent="0.25">
      <c r="A344" s="30" t="str">
        <f t="shared" ref="A344:C344" si="1042">A302</f>
        <v>LA PROVINCIA</v>
      </c>
      <c r="B344" s="104">
        <f t="shared" si="1042"/>
        <v>103500</v>
      </c>
      <c r="C344" s="105">
        <f t="shared" si="1042"/>
        <v>12466</v>
      </c>
      <c r="D344" s="21">
        <f t="shared" ref="D344:T344" si="1043">(D8+D50+D92+D134+D176+D218+D260)/7</f>
        <v>80.428571428571431</v>
      </c>
      <c r="E344" s="21">
        <f t="shared" si="1043"/>
        <v>66.714285714285708</v>
      </c>
      <c r="F344" s="1">
        <f t="shared" si="1043"/>
        <v>1852.1428571428571</v>
      </c>
      <c r="G344" s="1">
        <f t="shared" si="1043"/>
        <v>1543.4285714285713</v>
      </c>
      <c r="H344" s="1">
        <f t="shared" si="1043"/>
        <v>2964.2857142857142</v>
      </c>
      <c r="I344" s="1">
        <f t="shared" si="1043"/>
        <v>2470.5714285714284</v>
      </c>
      <c r="J344" s="1">
        <f t="shared" si="1043"/>
        <v>3624</v>
      </c>
      <c r="K344" s="1">
        <f t="shared" si="1043"/>
        <v>3020.2857142857142</v>
      </c>
      <c r="L344" s="20">
        <f t="shared" si="1043"/>
        <v>0</v>
      </c>
      <c r="M344" s="68">
        <f t="shared" si="1043"/>
        <v>120.71428571428571</v>
      </c>
      <c r="N344" s="68">
        <f t="shared" si="1043"/>
        <v>100.57142857142857</v>
      </c>
      <c r="O344" s="69">
        <f t="shared" si="1043"/>
        <v>2778.2857142857142</v>
      </c>
      <c r="P344" s="69">
        <f t="shared" si="1043"/>
        <v>2315.1428571428573</v>
      </c>
      <c r="Q344" s="69">
        <f t="shared" si="1043"/>
        <v>4446.4285714285716</v>
      </c>
      <c r="R344" s="69">
        <f t="shared" si="1043"/>
        <v>3706.2857142857142</v>
      </c>
      <c r="S344" s="69">
        <f t="shared" si="1043"/>
        <v>5436</v>
      </c>
      <c r="T344" s="69">
        <f t="shared" si="1043"/>
        <v>4530.8571428571431</v>
      </c>
      <c r="U344" s="46">
        <f t="shared" si="1011"/>
        <v>0.50014189764449912</v>
      </c>
      <c r="V344" s="45">
        <f t="shared" si="1012"/>
        <v>0.19988648188440084</v>
      </c>
      <c r="W344" s="24">
        <f t="shared" si="1013"/>
        <v>8.3025830258302591</v>
      </c>
      <c r="Y344">
        <f t="shared" ref="Y344:Z344" si="1044">Y302</f>
        <v>5</v>
      </c>
      <c r="Z344">
        <f t="shared" si="1044"/>
        <v>10</v>
      </c>
      <c r="AA344" s="27">
        <f t="shared" si="1014"/>
        <v>50</v>
      </c>
      <c r="AF344" s="64" t="str">
        <f t="shared" si="1015"/>
        <v>LA PROVINCIA</v>
      </c>
      <c r="AG344" s="62">
        <f t="shared" si="1016"/>
        <v>78</v>
      </c>
      <c r="AH344" s="63">
        <f t="shared" si="1017"/>
        <v>117</v>
      </c>
      <c r="AI344" s="73">
        <f t="shared" si="1018"/>
        <v>1797</v>
      </c>
      <c r="AJ344" s="74">
        <f t="shared" si="1019"/>
        <v>2695</v>
      </c>
      <c r="AK344" s="73">
        <f t="shared" si="1020"/>
        <v>2876</v>
      </c>
      <c r="AL344" s="74">
        <f t="shared" si="1021"/>
        <v>4314</v>
      </c>
      <c r="AM344" s="73">
        <f t="shared" si="1022"/>
        <v>3515</v>
      </c>
      <c r="AN344" s="74">
        <f t="shared" si="1023"/>
        <v>5273</v>
      </c>
      <c r="AO344" s="57">
        <f t="shared" si="1032"/>
        <v>5</v>
      </c>
      <c r="AP344" s="57">
        <f t="shared" si="1024"/>
        <v>10</v>
      </c>
      <c r="AQ344" s="57">
        <f t="shared" si="1025"/>
        <v>50</v>
      </c>
      <c r="AR344" s="24">
        <f t="shared" si="1026"/>
        <v>8.3025830258302591</v>
      </c>
      <c r="AS344" s="14">
        <f t="shared" si="1027"/>
        <v>0.50014189764449912</v>
      </c>
      <c r="AT344" s="75">
        <f t="shared" si="1028"/>
        <v>33.961352657004831</v>
      </c>
    </row>
    <row r="345" spans="1:46" hidden="1" outlineLevel="2" x14ac:dyDescent="0.25">
      <c r="A345" s="168" t="str">
        <f t="shared" ref="A345:C345" si="1045">A303</f>
        <v>LA OPINIÓN DE TENERIFE</v>
      </c>
      <c r="B345" s="104">
        <f t="shared" si="1045"/>
        <v>0</v>
      </c>
      <c r="C345" s="105">
        <f t="shared" si="1045"/>
        <v>0</v>
      </c>
      <c r="D345" s="21">
        <f t="shared" ref="D345:T345" si="1046">(D9+D51+D93+D135+D177+D219+D261)/7</f>
        <v>0</v>
      </c>
      <c r="E345" s="21">
        <f t="shared" si="1046"/>
        <v>0</v>
      </c>
      <c r="F345" s="1">
        <f t="shared" si="1046"/>
        <v>0</v>
      </c>
      <c r="G345" s="1">
        <f t="shared" si="1046"/>
        <v>0</v>
      </c>
      <c r="H345" s="1">
        <f t="shared" si="1046"/>
        <v>0</v>
      </c>
      <c r="I345" s="1">
        <f t="shared" si="1046"/>
        <v>0</v>
      </c>
      <c r="J345" s="1">
        <f t="shared" si="1046"/>
        <v>0</v>
      </c>
      <c r="K345" s="1">
        <f t="shared" si="1046"/>
        <v>0</v>
      </c>
      <c r="L345" s="20">
        <f t="shared" si="1046"/>
        <v>16.155000000000001</v>
      </c>
      <c r="M345" s="68">
        <f t="shared" si="1046"/>
        <v>0</v>
      </c>
      <c r="N345" s="68">
        <f t="shared" si="1046"/>
        <v>0</v>
      </c>
      <c r="O345" s="69">
        <f t="shared" si="1046"/>
        <v>0</v>
      </c>
      <c r="P345" s="69">
        <f t="shared" si="1046"/>
        <v>0</v>
      </c>
      <c r="Q345" s="69">
        <f t="shared" si="1046"/>
        <v>0</v>
      </c>
      <c r="R345" s="69">
        <f t="shared" si="1046"/>
        <v>0</v>
      </c>
      <c r="S345" s="69">
        <f t="shared" si="1046"/>
        <v>0</v>
      </c>
      <c r="T345" s="69">
        <f t="shared" si="1046"/>
        <v>0</v>
      </c>
      <c r="U345" s="46" t="e">
        <f t="shared" si="1011"/>
        <v>#DIV/0!</v>
      </c>
      <c r="V345" s="45" t="e">
        <f t="shared" si="1012"/>
        <v>#DIV/0!</v>
      </c>
      <c r="W345" s="24" t="e">
        <f t="shared" si="1013"/>
        <v>#DIV/0!</v>
      </c>
      <c r="Y345">
        <f t="shared" ref="Y345:Z345" si="1047">Y303</f>
        <v>5</v>
      </c>
      <c r="Z345">
        <f t="shared" si="1047"/>
        <v>10</v>
      </c>
      <c r="AA345" s="27">
        <f t="shared" si="1014"/>
        <v>50</v>
      </c>
      <c r="AF345" s="64" t="str">
        <f t="shared" si="1015"/>
        <v>LA OPINIÓN DE TENERIFE</v>
      </c>
      <c r="AG345" s="62">
        <f t="shared" si="1016"/>
        <v>0</v>
      </c>
      <c r="AH345" s="63">
        <f t="shared" si="1017"/>
        <v>0</v>
      </c>
      <c r="AI345" s="73">
        <f t="shared" si="1018"/>
        <v>0</v>
      </c>
      <c r="AJ345" s="74">
        <f t="shared" si="1019"/>
        <v>0</v>
      </c>
      <c r="AK345" s="73">
        <f t="shared" si="1020"/>
        <v>0</v>
      </c>
      <c r="AL345" s="74">
        <f t="shared" si="1021"/>
        <v>0</v>
      </c>
      <c r="AM345" s="73">
        <f t="shared" si="1022"/>
        <v>0</v>
      </c>
      <c r="AN345" s="74">
        <f t="shared" si="1023"/>
        <v>0</v>
      </c>
      <c r="AO345" s="57">
        <f t="shared" si="1032"/>
        <v>5</v>
      </c>
      <c r="AP345" s="57">
        <f t="shared" si="1024"/>
        <v>10</v>
      </c>
      <c r="AQ345" s="57">
        <f t="shared" si="1025"/>
        <v>50</v>
      </c>
      <c r="AR345" s="24" t="e">
        <f t="shared" si="1026"/>
        <v>#DIV/0!</v>
      </c>
      <c r="AS345" s="14" t="e">
        <f t="shared" si="1027"/>
        <v>#DIV/0!</v>
      </c>
      <c r="AT345" s="75" t="e">
        <f t="shared" si="1028"/>
        <v>#DIV/0!</v>
      </c>
    </row>
    <row r="346" spans="1:46" ht="15.75" hidden="1" outlineLevel="2" thickBot="1" x14ac:dyDescent="0.3">
      <c r="A346" s="30" t="str">
        <f t="shared" ref="A346:C346" si="1048">A304</f>
        <v>LA GACETA REGIONAL SALAMANCA</v>
      </c>
      <c r="B346" s="104">
        <f t="shared" si="1048"/>
        <v>69700</v>
      </c>
      <c r="C346" s="105">
        <f t="shared" si="1048"/>
        <v>9491</v>
      </c>
      <c r="D346" s="21">
        <f t="shared" ref="D346:T346" si="1049">(D10+D52+D94+D136+D178+D220+D262)/7</f>
        <v>97.428571428571431</v>
      </c>
      <c r="E346" s="21">
        <f t="shared" si="1049"/>
        <v>78.142857142857139</v>
      </c>
      <c r="F346" s="1">
        <f t="shared" si="1049"/>
        <v>1948.5714285714287</v>
      </c>
      <c r="G346" s="1">
        <f t="shared" si="1049"/>
        <v>1562.8571428571429</v>
      </c>
      <c r="H346" s="1">
        <f t="shared" si="1049"/>
        <v>2338.2857142857142</v>
      </c>
      <c r="I346" s="1">
        <f t="shared" si="1049"/>
        <v>1875.4285714285713</v>
      </c>
      <c r="J346" s="1">
        <f t="shared" si="1049"/>
        <v>3048.1428571428573</v>
      </c>
      <c r="K346" s="1">
        <f t="shared" si="1049"/>
        <v>2438.5714285714284</v>
      </c>
      <c r="L346" s="76">
        <f t="shared" si="1049"/>
        <v>0</v>
      </c>
      <c r="M346" s="26">
        <f t="shared" si="1049"/>
        <v>146.14285714285714</v>
      </c>
      <c r="N346" s="26">
        <f t="shared" si="1049"/>
        <v>116.71428571428571</v>
      </c>
      <c r="O346" s="69">
        <f t="shared" si="1049"/>
        <v>2922.8571428571427</v>
      </c>
      <c r="P346" s="69">
        <f t="shared" si="1049"/>
        <v>2334.2857142857142</v>
      </c>
      <c r="Q346" s="69">
        <f t="shared" si="1049"/>
        <v>3507.4285714285716</v>
      </c>
      <c r="R346" s="69">
        <f t="shared" si="1049"/>
        <v>2801.1428571428573</v>
      </c>
      <c r="S346" s="65">
        <f t="shared" si="1049"/>
        <v>4571.7142857142853</v>
      </c>
      <c r="T346" s="65">
        <f t="shared" si="1049"/>
        <v>3657.8571428571427</v>
      </c>
      <c r="U346" s="46">
        <f t="shared" si="1011"/>
        <v>0.5</v>
      </c>
      <c r="V346" s="45">
        <f t="shared" si="1012"/>
        <v>0.24997070884592865</v>
      </c>
      <c r="W346" s="24">
        <f t="shared" si="1013"/>
        <v>7.3437993888947428</v>
      </c>
      <c r="Y346">
        <f t="shared" ref="Y346:Z346" si="1050">Y304</f>
        <v>5</v>
      </c>
      <c r="Z346">
        <f t="shared" si="1050"/>
        <v>8</v>
      </c>
      <c r="AA346" s="27">
        <f t="shared" si="1014"/>
        <v>40</v>
      </c>
      <c r="AF346" s="64" t="str">
        <f t="shared" si="1015"/>
        <v>LA GACETA REGIONAL SALAMANCA</v>
      </c>
      <c r="AG346" s="62">
        <f t="shared" si="1016"/>
        <v>93</v>
      </c>
      <c r="AH346" s="63">
        <f t="shared" si="1017"/>
        <v>139</v>
      </c>
      <c r="AI346" s="73">
        <f t="shared" si="1018"/>
        <v>1858</v>
      </c>
      <c r="AJ346" s="74">
        <f t="shared" si="1019"/>
        <v>2782</v>
      </c>
      <c r="AK346" s="73">
        <f t="shared" si="1020"/>
        <v>2229</v>
      </c>
      <c r="AL346" s="74">
        <f t="shared" si="1021"/>
        <v>3338</v>
      </c>
      <c r="AM346" s="73">
        <f t="shared" si="1022"/>
        <v>2903</v>
      </c>
      <c r="AN346" s="74">
        <f t="shared" si="1023"/>
        <v>4354</v>
      </c>
      <c r="AO346" s="57">
        <f t="shared" si="1032"/>
        <v>5</v>
      </c>
      <c r="AP346" s="57">
        <f t="shared" si="1024"/>
        <v>8</v>
      </c>
      <c r="AQ346" s="57">
        <f t="shared" si="1025"/>
        <v>40</v>
      </c>
      <c r="AR346" s="24">
        <f t="shared" si="1026"/>
        <v>7.3437993888947428</v>
      </c>
      <c r="AS346" s="14">
        <f t="shared" si="1027"/>
        <v>0.5</v>
      </c>
      <c r="AT346" s="75">
        <f t="shared" si="1028"/>
        <v>41.649928263988521</v>
      </c>
    </row>
    <row r="347" spans="1:46" ht="15.75" hidden="1" outlineLevel="2" thickBot="1" x14ac:dyDescent="0.3">
      <c r="A347" s="30" t="str">
        <f t="shared" ref="A347:C347" si="1051">A305</f>
        <v>LA OPINIÓN EL CORREO DE ZAMORA</v>
      </c>
      <c r="B347" s="104">
        <f t="shared" si="1051"/>
        <v>42300</v>
      </c>
      <c r="C347" s="105">
        <f t="shared" si="1051"/>
        <v>4078</v>
      </c>
      <c r="D347" s="21">
        <f t="shared" ref="D347:T347" si="1052">(D11+D53+D95+D137+D179+D221+D263)/7</f>
        <v>37</v>
      </c>
      <c r="E347" s="21">
        <f t="shared" si="1052"/>
        <v>30.857142857142858</v>
      </c>
      <c r="F347" s="1">
        <f t="shared" si="1052"/>
        <v>862</v>
      </c>
      <c r="G347" s="1">
        <f t="shared" si="1052"/>
        <v>718</v>
      </c>
      <c r="H347" s="1">
        <f t="shared" si="1052"/>
        <v>1378.2857142857142</v>
      </c>
      <c r="I347" s="1">
        <f t="shared" si="1052"/>
        <v>1148.8571428571429</v>
      </c>
      <c r="J347" s="1">
        <f t="shared" si="1052"/>
        <v>1685.8571428571429</v>
      </c>
      <c r="K347" s="1">
        <f t="shared" si="1052"/>
        <v>1405</v>
      </c>
      <c r="L347" s="20">
        <f t="shared" si="1052"/>
        <v>0</v>
      </c>
      <c r="M347" s="68">
        <f t="shared" si="1052"/>
        <v>55.571428571428569</v>
      </c>
      <c r="N347" s="68">
        <f t="shared" si="1052"/>
        <v>47.142857142857146</v>
      </c>
      <c r="O347" s="69">
        <f t="shared" si="1052"/>
        <v>1293</v>
      </c>
      <c r="P347" s="69">
        <f t="shared" si="1052"/>
        <v>1077</v>
      </c>
      <c r="Q347" s="69">
        <f t="shared" si="1052"/>
        <v>2067.4285714285716</v>
      </c>
      <c r="R347" s="69">
        <f t="shared" si="1052"/>
        <v>1723.7142857142858</v>
      </c>
      <c r="S347" s="69">
        <f t="shared" si="1052"/>
        <v>2529.2857142857142</v>
      </c>
      <c r="T347" s="69">
        <f t="shared" si="1052"/>
        <v>2107.5714285714284</v>
      </c>
      <c r="U347" s="46">
        <f t="shared" si="1011"/>
        <v>0.50005083884087442</v>
      </c>
      <c r="V347" s="45">
        <f t="shared" si="1012"/>
        <v>0.19989832231825111</v>
      </c>
      <c r="W347" s="24">
        <f t="shared" si="1013"/>
        <v>10.372731731240805</v>
      </c>
      <c r="Y347">
        <f t="shared" ref="Y347:Z347" si="1053">Y305</f>
        <v>5</v>
      </c>
      <c r="Z347">
        <f t="shared" si="1053"/>
        <v>10</v>
      </c>
      <c r="AA347" s="27">
        <f t="shared" si="1014"/>
        <v>50</v>
      </c>
      <c r="AF347" s="64" t="str">
        <f t="shared" si="1015"/>
        <v>LA OPINIÓN EL CORREO DE ZAMORA</v>
      </c>
      <c r="AG347" s="62">
        <f t="shared" si="1016"/>
        <v>36</v>
      </c>
      <c r="AH347" s="63">
        <f t="shared" si="1017"/>
        <v>54</v>
      </c>
      <c r="AI347" s="73">
        <f t="shared" si="1018"/>
        <v>836</v>
      </c>
      <c r="AJ347" s="74">
        <f t="shared" si="1019"/>
        <v>1254</v>
      </c>
      <c r="AK347" s="73">
        <f t="shared" si="1020"/>
        <v>1337</v>
      </c>
      <c r="AL347" s="74">
        <f t="shared" si="1021"/>
        <v>2006</v>
      </c>
      <c r="AM347" s="73">
        <f t="shared" si="1022"/>
        <v>1635</v>
      </c>
      <c r="AN347" s="74">
        <f t="shared" si="1023"/>
        <v>2453</v>
      </c>
      <c r="AO347" s="57">
        <f t="shared" si="1032"/>
        <v>5</v>
      </c>
      <c r="AP347" s="57">
        <f t="shared" si="1024"/>
        <v>10</v>
      </c>
      <c r="AQ347" s="57">
        <f t="shared" si="1025"/>
        <v>50</v>
      </c>
      <c r="AR347" s="24">
        <f t="shared" si="1026"/>
        <v>10.372731731240805</v>
      </c>
      <c r="AS347" s="14">
        <f t="shared" si="1027"/>
        <v>0.50005083884087442</v>
      </c>
      <c r="AT347" s="75">
        <f t="shared" si="1028"/>
        <v>38.652482269503544</v>
      </c>
    </row>
    <row r="348" spans="1:46" hidden="1" outlineLevel="2" x14ac:dyDescent="0.25">
      <c r="A348" s="54" t="str">
        <f t="shared" ref="A348:C348" si="1054">A306</f>
        <v>SEGRE</v>
      </c>
      <c r="B348" s="104">
        <f t="shared" si="1054"/>
        <v>85100</v>
      </c>
      <c r="C348" s="105">
        <f t="shared" si="1054"/>
        <v>8427</v>
      </c>
      <c r="D348" s="21">
        <f t="shared" ref="D348:T348" si="1055">(D12+D54+D96+D138+D180+D222+D264)/7</f>
        <v>103.41428571428571</v>
      </c>
      <c r="E348" s="21">
        <f t="shared" si="1055"/>
        <v>94.657142857142858</v>
      </c>
      <c r="F348" s="1">
        <f t="shared" si="1055"/>
        <v>2071.2371428571432</v>
      </c>
      <c r="G348" s="1">
        <f t="shared" si="1055"/>
        <v>1861.1071428571429</v>
      </c>
      <c r="H348" s="1">
        <f t="shared" si="1055"/>
        <v>3001.7885714285717</v>
      </c>
      <c r="I348" s="1">
        <f t="shared" si="1055"/>
        <v>2791.6628571428578</v>
      </c>
      <c r="J348" s="1">
        <f t="shared" si="1055"/>
        <v>3722.2142857142858</v>
      </c>
      <c r="K348" s="1">
        <f t="shared" si="1055"/>
        <v>3361.707142857143</v>
      </c>
      <c r="L348" s="20">
        <f t="shared" si="1055"/>
        <v>0</v>
      </c>
      <c r="M348" s="26">
        <f t="shared" si="1055"/>
        <v>122.92428571428573</v>
      </c>
      <c r="N348" s="26">
        <f t="shared" si="1055"/>
        <v>112.87</v>
      </c>
      <c r="O348" s="65">
        <f t="shared" si="1055"/>
        <v>2491.4871428571432</v>
      </c>
      <c r="P348" s="65">
        <f t="shared" si="1055"/>
        <v>2236.3314285714287</v>
      </c>
      <c r="Q348" s="65">
        <f t="shared" si="1055"/>
        <v>3542.1071428571427</v>
      </c>
      <c r="R348" s="65">
        <f t="shared" si="1055"/>
        <v>3331.9871428571432</v>
      </c>
      <c r="S348" s="65">
        <f t="shared" si="1055"/>
        <v>4382.6071428571431</v>
      </c>
      <c r="T348" s="65">
        <f t="shared" si="1055"/>
        <v>3962.3571428571427</v>
      </c>
      <c r="U348" s="46">
        <f t="shared" si="1011"/>
        <v>0.17867410053140498</v>
      </c>
      <c r="V348" s="45">
        <f t="shared" si="1012"/>
        <v>0.10723930655980474</v>
      </c>
      <c r="W348" s="24">
        <f t="shared" si="1013"/>
        <v>10.098492939361575</v>
      </c>
      <c r="Y348">
        <f t="shared" ref="Y348:Z348" si="1056">Y306</f>
        <v>5</v>
      </c>
      <c r="Z348">
        <f t="shared" si="1056"/>
        <v>8</v>
      </c>
      <c r="AA348" s="27">
        <f t="shared" si="1014"/>
        <v>40</v>
      </c>
      <c r="AF348" s="64" t="str">
        <f t="shared" si="1015"/>
        <v>SEGRE</v>
      </c>
      <c r="AG348" s="62">
        <f t="shared" si="1016"/>
        <v>105</v>
      </c>
      <c r="AH348" s="63">
        <f t="shared" si="1017"/>
        <v>125</v>
      </c>
      <c r="AI348" s="73">
        <f t="shared" si="1018"/>
        <v>2081</v>
      </c>
      <c r="AJ348" s="74">
        <f t="shared" si="1019"/>
        <v>2501</v>
      </c>
      <c r="AK348" s="73">
        <f t="shared" si="1020"/>
        <v>3065</v>
      </c>
      <c r="AL348" s="74">
        <f t="shared" si="1021"/>
        <v>3637</v>
      </c>
      <c r="AM348" s="73">
        <f t="shared" si="1022"/>
        <v>3748</v>
      </c>
      <c r="AN348" s="74">
        <f t="shared" si="1023"/>
        <v>4415</v>
      </c>
      <c r="AO348" s="57">
        <f t="shared" si="1032"/>
        <v>5</v>
      </c>
      <c r="AP348" s="57">
        <f t="shared" si="1024"/>
        <v>8</v>
      </c>
      <c r="AQ348" s="57">
        <f t="shared" si="1025"/>
        <v>40</v>
      </c>
      <c r="AR348" s="24">
        <f t="shared" si="1026"/>
        <v>10.098492939361575</v>
      </c>
      <c r="AS348" s="14">
        <f t="shared" si="1027"/>
        <v>0.17867410053140498</v>
      </c>
      <c r="AT348" s="75">
        <f t="shared" si="1028"/>
        <v>44.042303172737952</v>
      </c>
    </row>
    <row r="349" spans="1:46" hidden="1" outlineLevel="2" x14ac:dyDescent="0.25">
      <c r="A349" s="32" t="str">
        <f t="shared" ref="A349:C349" si="1057">A307</f>
        <v>DIARI DE GIRONA</v>
      </c>
      <c r="B349" s="104">
        <f t="shared" si="1057"/>
        <v>29000</v>
      </c>
      <c r="C349" s="105">
        <f t="shared" si="1057"/>
        <v>4854</v>
      </c>
      <c r="D349" s="21">
        <f t="shared" ref="D349:T349" si="1058">(D13+D55+D97+D139+D181+D223+D265)/7</f>
        <v>43.142857142857146</v>
      </c>
      <c r="E349" s="21">
        <f t="shared" si="1058"/>
        <v>36</v>
      </c>
      <c r="F349" s="1">
        <f t="shared" si="1058"/>
        <v>991.57142857142856</v>
      </c>
      <c r="G349" s="1">
        <f t="shared" si="1058"/>
        <v>826</v>
      </c>
      <c r="H349" s="1">
        <f t="shared" si="1058"/>
        <v>1586</v>
      </c>
      <c r="I349" s="1">
        <f t="shared" si="1058"/>
        <v>1321.7142857142858</v>
      </c>
      <c r="J349" s="1">
        <f t="shared" si="1058"/>
        <v>1938.8571428571429</v>
      </c>
      <c r="K349" s="1">
        <f t="shared" si="1058"/>
        <v>1615.8571428571429</v>
      </c>
      <c r="L349" s="20">
        <f t="shared" si="1058"/>
        <v>0</v>
      </c>
      <c r="M349" s="68">
        <f t="shared" si="1058"/>
        <v>64.714285714285708</v>
      </c>
      <c r="N349" s="68">
        <f t="shared" si="1058"/>
        <v>53.571428571428569</v>
      </c>
      <c r="O349" s="69">
        <f t="shared" si="1058"/>
        <v>1487.4285714285713</v>
      </c>
      <c r="P349" s="69">
        <f t="shared" si="1058"/>
        <v>1239.4285714285713</v>
      </c>
      <c r="Q349" s="69">
        <f t="shared" si="1058"/>
        <v>2379</v>
      </c>
      <c r="R349" s="69">
        <f t="shared" si="1058"/>
        <v>1983</v>
      </c>
      <c r="S349" s="69">
        <f t="shared" si="1058"/>
        <v>2908.7142857142858</v>
      </c>
      <c r="T349" s="69">
        <f t="shared" si="1058"/>
        <v>2424.2857142857142</v>
      </c>
      <c r="U349" s="46">
        <f t="shared" si="1011"/>
        <v>0.50030943329502242</v>
      </c>
      <c r="V349" s="45">
        <f t="shared" si="1012"/>
        <v>0.19989390858456368</v>
      </c>
      <c r="W349" s="24">
        <f t="shared" si="1013"/>
        <v>5.9744540585084467</v>
      </c>
      <c r="Y349">
        <f t="shared" ref="Y349:Z349" si="1059">Y307</f>
        <v>5</v>
      </c>
      <c r="Z349">
        <f t="shared" si="1059"/>
        <v>10</v>
      </c>
      <c r="AA349" s="27">
        <f t="shared" si="1014"/>
        <v>50</v>
      </c>
      <c r="AF349" s="64" t="str">
        <f t="shared" si="1015"/>
        <v>DIARI DE GIRONA</v>
      </c>
      <c r="AG349" s="62">
        <f t="shared" si="1016"/>
        <v>42</v>
      </c>
      <c r="AH349" s="63">
        <f t="shared" si="1017"/>
        <v>63</v>
      </c>
      <c r="AI349" s="73">
        <f t="shared" si="1018"/>
        <v>962</v>
      </c>
      <c r="AJ349" s="74">
        <f t="shared" si="1019"/>
        <v>1443</v>
      </c>
      <c r="AK349" s="73">
        <f t="shared" si="1020"/>
        <v>1538</v>
      </c>
      <c r="AL349" s="74">
        <f t="shared" si="1021"/>
        <v>2308</v>
      </c>
      <c r="AM349" s="73">
        <f t="shared" si="1022"/>
        <v>1881</v>
      </c>
      <c r="AN349" s="74">
        <f t="shared" si="1023"/>
        <v>2822</v>
      </c>
      <c r="AO349" s="57">
        <f t="shared" si="1032"/>
        <v>5</v>
      </c>
      <c r="AP349" s="57">
        <f t="shared" si="1024"/>
        <v>10</v>
      </c>
      <c r="AQ349" s="57">
        <f t="shared" si="1025"/>
        <v>50</v>
      </c>
      <c r="AR349" s="24">
        <f t="shared" si="1026"/>
        <v>5.9744540585084467</v>
      </c>
      <c r="AS349" s="14">
        <f t="shared" si="1027"/>
        <v>0.50030943329502242</v>
      </c>
      <c r="AT349" s="75">
        <f t="shared" si="1028"/>
        <v>64.862068965517238</v>
      </c>
    </row>
    <row r="350" spans="1:46" hidden="1" outlineLevel="2" x14ac:dyDescent="0.25">
      <c r="A350" s="32" t="str">
        <f t="shared" ref="A350:C350" si="1060">A308</f>
        <v>REGIÓ 7</v>
      </c>
      <c r="B350" s="104">
        <f t="shared" si="1060"/>
        <v>25500</v>
      </c>
      <c r="C350" s="105">
        <f t="shared" si="1060"/>
        <v>5114</v>
      </c>
      <c r="D350" s="70">
        <f t="shared" ref="D350:T350" si="1061">(D14+D56+D98+D140+D182+D224+D266)/7</f>
        <v>36.171428571428571</v>
      </c>
      <c r="E350" s="21">
        <f t="shared" si="1061"/>
        <v>30.285714285714285</v>
      </c>
      <c r="F350" s="71">
        <f t="shared" si="1061"/>
        <v>853.42857142857144</v>
      </c>
      <c r="G350" s="1">
        <f t="shared" si="1061"/>
        <v>711</v>
      </c>
      <c r="H350" s="71">
        <f t="shared" si="1061"/>
        <v>1339.9428571428573</v>
      </c>
      <c r="I350" s="1">
        <f t="shared" si="1061"/>
        <v>1116.8571428571429</v>
      </c>
      <c r="J350" s="71">
        <f t="shared" si="1061"/>
        <v>1643.7142857142858</v>
      </c>
      <c r="K350" s="1">
        <f t="shared" si="1061"/>
        <v>1369.7142857142858</v>
      </c>
      <c r="L350" s="20">
        <f t="shared" si="1061"/>
        <v>0</v>
      </c>
      <c r="M350" s="66">
        <f t="shared" si="1061"/>
        <v>54.68571428571429</v>
      </c>
      <c r="N350" s="68">
        <f t="shared" si="1061"/>
        <v>45.428571428571431</v>
      </c>
      <c r="O350" s="67">
        <f t="shared" si="1061"/>
        <v>1280.1428571428571</v>
      </c>
      <c r="P350" s="69">
        <f t="shared" si="1061"/>
        <v>1066.5714285714287</v>
      </c>
      <c r="Q350" s="67">
        <f t="shared" si="1061"/>
        <v>2009.8285714285714</v>
      </c>
      <c r="R350" s="69">
        <f t="shared" si="1061"/>
        <v>1675.5714285714287</v>
      </c>
      <c r="S350" s="67">
        <f t="shared" si="1061"/>
        <v>2465.5714285714284</v>
      </c>
      <c r="T350" s="69">
        <f t="shared" si="1061"/>
        <v>2054.5714285714284</v>
      </c>
      <c r="U350" s="46">
        <f t="shared" si="1011"/>
        <v>0.49999999999999978</v>
      </c>
      <c r="V350" s="45">
        <f t="shared" si="1012"/>
        <v>0.20004171881518573</v>
      </c>
      <c r="W350" s="24">
        <f t="shared" si="1013"/>
        <v>4.986312084473993</v>
      </c>
      <c r="Y350">
        <f t="shared" ref="Y350:Z350" si="1062">Y308</f>
        <v>5</v>
      </c>
      <c r="Z350">
        <f t="shared" si="1062"/>
        <v>10</v>
      </c>
      <c r="AA350" s="27">
        <f t="shared" si="1014"/>
        <v>50</v>
      </c>
      <c r="AF350" s="64" t="str">
        <f t="shared" si="1015"/>
        <v>REGIÓ 7</v>
      </c>
      <c r="AG350" s="62">
        <f t="shared" si="1016"/>
        <v>35</v>
      </c>
      <c r="AH350" s="63">
        <f t="shared" si="1017"/>
        <v>53</v>
      </c>
      <c r="AI350" s="73">
        <f t="shared" si="1018"/>
        <v>828</v>
      </c>
      <c r="AJ350" s="74">
        <f t="shared" si="1019"/>
        <v>1242</v>
      </c>
      <c r="AK350" s="73">
        <f t="shared" si="1020"/>
        <v>1300</v>
      </c>
      <c r="AL350" s="74">
        <f t="shared" si="1021"/>
        <v>1950</v>
      </c>
      <c r="AM350" s="73">
        <f t="shared" si="1022"/>
        <v>1594</v>
      </c>
      <c r="AN350" s="74">
        <f t="shared" si="1023"/>
        <v>2392</v>
      </c>
      <c r="AO350" s="57">
        <f t="shared" si="1032"/>
        <v>5</v>
      </c>
      <c r="AP350" s="57">
        <f t="shared" si="1024"/>
        <v>10</v>
      </c>
      <c r="AQ350" s="57">
        <f t="shared" si="1025"/>
        <v>50</v>
      </c>
      <c r="AR350" s="24">
        <f t="shared" si="1026"/>
        <v>4.986312084473993</v>
      </c>
      <c r="AS350" s="14">
        <f t="shared" si="1027"/>
        <v>0.49999999999999978</v>
      </c>
      <c r="AT350" s="75">
        <f t="shared" si="1028"/>
        <v>62.509803921568633</v>
      </c>
    </row>
    <row r="351" spans="1:46" ht="15.75" hidden="1" outlineLevel="2" thickBot="1" x14ac:dyDescent="0.3">
      <c r="A351" s="32" t="str">
        <f t="shared" ref="A351:C351" si="1063">A309</f>
        <v>LA OPINIÓN DE MURCIA</v>
      </c>
      <c r="B351" s="104">
        <f t="shared" si="1063"/>
        <v>57300</v>
      </c>
      <c r="C351" s="105">
        <f t="shared" si="1063"/>
        <v>4298</v>
      </c>
      <c r="D351" s="21">
        <f t="shared" ref="D351:T351" si="1064">(D15+D57+D99+D141+D183+D225+D267)/7</f>
        <v>25.714285714285715</v>
      </c>
      <c r="E351" s="21">
        <f t="shared" si="1064"/>
        <v>21.571428571428573</v>
      </c>
      <c r="F351" s="1">
        <f t="shared" si="1064"/>
        <v>585.28571428571433</v>
      </c>
      <c r="G351" s="1">
        <f t="shared" si="1064"/>
        <v>487.57142857142856</v>
      </c>
      <c r="H351" s="1">
        <f t="shared" si="1064"/>
        <v>936</v>
      </c>
      <c r="I351" s="1">
        <f t="shared" si="1064"/>
        <v>779.71428571428567</v>
      </c>
      <c r="J351" s="1">
        <f t="shared" si="1064"/>
        <v>1143.7142857142858</v>
      </c>
      <c r="K351" s="1">
        <f t="shared" si="1064"/>
        <v>953.42857142857144</v>
      </c>
      <c r="L351" s="20">
        <f t="shared" si="1064"/>
        <v>0</v>
      </c>
      <c r="M351" s="68">
        <f t="shared" si="1064"/>
        <v>39</v>
      </c>
      <c r="N351" s="68">
        <f t="shared" si="1064"/>
        <v>32</v>
      </c>
      <c r="O351" s="69">
        <f t="shared" si="1064"/>
        <v>878.42857142857144</v>
      </c>
      <c r="P351" s="69">
        <f t="shared" si="1064"/>
        <v>731.42857142857144</v>
      </c>
      <c r="Q351" s="69">
        <f t="shared" si="1064"/>
        <v>1404</v>
      </c>
      <c r="R351" s="69">
        <f t="shared" si="1064"/>
        <v>1169.5714285714287</v>
      </c>
      <c r="S351" s="69">
        <f t="shared" si="1064"/>
        <v>1715.5714285714287</v>
      </c>
      <c r="T351" s="69">
        <f t="shared" si="1064"/>
        <v>1430.5714285714287</v>
      </c>
      <c r="U351" s="46">
        <f t="shared" si="1011"/>
        <v>0.50044950554390177</v>
      </c>
      <c r="V351" s="45">
        <f t="shared" si="1012"/>
        <v>0.19958046149235842</v>
      </c>
      <c r="W351" s="24">
        <f t="shared" si="1013"/>
        <v>13.331782224290368</v>
      </c>
      <c r="Y351">
        <f t="shared" ref="Y351:Z351" si="1065">Y309</f>
        <v>5</v>
      </c>
      <c r="Z351">
        <f t="shared" si="1065"/>
        <v>10</v>
      </c>
      <c r="AA351" s="27">
        <f t="shared" si="1014"/>
        <v>50</v>
      </c>
      <c r="AF351" s="64" t="str">
        <f t="shared" si="1015"/>
        <v>LA OPINIÓN DE MURCIA</v>
      </c>
      <c r="AG351" s="62">
        <f t="shared" si="1016"/>
        <v>25</v>
      </c>
      <c r="AH351" s="63">
        <f t="shared" si="1017"/>
        <v>38</v>
      </c>
      <c r="AI351" s="73">
        <f t="shared" si="1018"/>
        <v>568</v>
      </c>
      <c r="AJ351" s="74">
        <f t="shared" si="1019"/>
        <v>852</v>
      </c>
      <c r="AK351" s="73">
        <f t="shared" si="1020"/>
        <v>908</v>
      </c>
      <c r="AL351" s="74">
        <f t="shared" si="1021"/>
        <v>1362</v>
      </c>
      <c r="AM351" s="73">
        <f t="shared" si="1022"/>
        <v>1110</v>
      </c>
      <c r="AN351" s="74">
        <f t="shared" si="1023"/>
        <v>1665</v>
      </c>
      <c r="AO351" s="57">
        <f t="shared" si="1032"/>
        <v>5</v>
      </c>
      <c r="AP351" s="57">
        <f t="shared" si="1024"/>
        <v>10</v>
      </c>
      <c r="AQ351" s="57">
        <f t="shared" si="1025"/>
        <v>50</v>
      </c>
      <c r="AR351" s="24">
        <f t="shared" si="1026"/>
        <v>13.331782224290368</v>
      </c>
      <c r="AS351" s="14">
        <f t="shared" si="1027"/>
        <v>0.50044950554390177</v>
      </c>
      <c r="AT351" s="75">
        <f t="shared" si="1028"/>
        <v>19.3717277486911</v>
      </c>
    </row>
    <row r="352" spans="1:46" hidden="1" outlineLevel="2" x14ac:dyDescent="0.25">
      <c r="A352" s="29" t="str">
        <f t="shared" ref="A352:C352" si="1066">A310</f>
        <v>FARO DE VIGO</v>
      </c>
      <c r="B352" s="104">
        <f t="shared" si="1066"/>
        <v>237700</v>
      </c>
      <c r="C352" s="105">
        <f t="shared" si="1066"/>
        <v>24599</v>
      </c>
      <c r="D352" s="21">
        <f t="shared" ref="D352:T352" si="1067">(D16+D58+D100+D142+D184+D226+D268)/7</f>
        <v>99.285714285714292</v>
      </c>
      <c r="E352" s="21">
        <f t="shared" si="1067"/>
        <v>83.571428571428569</v>
      </c>
      <c r="F352" s="1">
        <f t="shared" si="1067"/>
        <v>2300</v>
      </c>
      <c r="G352" s="1">
        <f t="shared" si="1067"/>
        <v>1918.5714285714287</v>
      </c>
      <c r="H352" s="1">
        <f t="shared" si="1067"/>
        <v>3685.7142857142858</v>
      </c>
      <c r="I352" s="1">
        <f t="shared" si="1067"/>
        <v>3071.4285714285716</v>
      </c>
      <c r="J352" s="1">
        <f t="shared" si="1067"/>
        <v>4505.7142857142853</v>
      </c>
      <c r="K352" s="1">
        <f t="shared" si="1067"/>
        <v>3754.2857142857142</v>
      </c>
      <c r="L352" s="20">
        <f t="shared" si="1067"/>
        <v>0</v>
      </c>
      <c r="M352" s="68">
        <f t="shared" si="1067"/>
        <v>151.14285714285714</v>
      </c>
      <c r="N352" s="68">
        <f t="shared" si="1067"/>
        <v>125</v>
      </c>
      <c r="O352" s="69">
        <f t="shared" si="1067"/>
        <v>3452.1428571428573</v>
      </c>
      <c r="P352" s="69">
        <f t="shared" si="1067"/>
        <v>2878.5714285714284</v>
      </c>
      <c r="Q352" s="69">
        <f t="shared" si="1067"/>
        <v>5527.1428571428569</v>
      </c>
      <c r="R352" s="69">
        <f t="shared" si="1067"/>
        <v>4690</v>
      </c>
      <c r="S352" s="69">
        <f t="shared" si="1067"/>
        <v>6757.8571428571431</v>
      </c>
      <c r="T352" s="69">
        <f t="shared" si="1067"/>
        <v>5631.4285714285716</v>
      </c>
      <c r="U352" s="46">
        <f t="shared" si="1011"/>
        <v>0.5</v>
      </c>
      <c r="V352" s="45">
        <f t="shared" si="1012"/>
        <v>0.20015220700152203</v>
      </c>
      <c r="W352" s="24">
        <f t="shared" si="1013"/>
        <v>9.6629944306679132</v>
      </c>
      <c r="Y352">
        <f t="shared" ref="Y352:Z352" si="1068">Y310</f>
        <v>5</v>
      </c>
      <c r="Z352">
        <f t="shared" si="1068"/>
        <v>10</v>
      </c>
      <c r="AA352" s="27">
        <f t="shared" si="1014"/>
        <v>50</v>
      </c>
      <c r="AF352" s="64" t="str">
        <f t="shared" si="1015"/>
        <v>FARO DE VIGO</v>
      </c>
      <c r="AG352" s="62">
        <f t="shared" si="1016"/>
        <v>97</v>
      </c>
      <c r="AH352" s="63">
        <f t="shared" si="1017"/>
        <v>146</v>
      </c>
      <c r="AI352" s="73">
        <f t="shared" si="1018"/>
        <v>2232</v>
      </c>
      <c r="AJ352" s="74">
        <f t="shared" si="1019"/>
        <v>3350</v>
      </c>
      <c r="AK352" s="73">
        <f t="shared" si="1020"/>
        <v>3575</v>
      </c>
      <c r="AL352" s="74">
        <f t="shared" si="1021"/>
        <v>5406</v>
      </c>
      <c r="AM352" s="73">
        <f t="shared" si="1022"/>
        <v>4370</v>
      </c>
      <c r="AN352" s="74">
        <f t="shared" si="1023"/>
        <v>6555</v>
      </c>
      <c r="AO352" s="57">
        <f t="shared" si="1032"/>
        <v>5</v>
      </c>
      <c r="AP352" s="57">
        <f t="shared" si="1024"/>
        <v>10</v>
      </c>
      <c r="AQ352" s="57">
        <f t="shared" si="1025"/>
        <v>50</v>
      </c>
      <c r="AR352" s="24">
        <f t="shared" si="1026"/>
        <v>9.6629944306679132</v>
      </c>
      <c r="AS352" s="14">
        <f t="shared" si="1027"/>
        <v>0.5</v>
      </c>
      <c r="AT352" s="75">
        <f t="shared" si="1028"/>
        <v>18.384518300378627</v>
      </c>
    </row>
    <row r="353" spans="1:46" ht="15.75" hidden="1" outlineLevel="2" thickBot="1" x14ac:dyDescent="0.3">
      <c r="A353" s="31" t="str">
        <f t="shared" ref="A353:C353" si="1069">A311</f>
        <v>LA OPINIÓN DE CORUÑA</v>
      </c>
      <c r="B353" s="104">
        <f t="shared" si="1069"/>
        <v>32900</v>
      </c>
      <c r="C353" s="105">
        <f t="shared" si="1069"/>
        <v>3899</v>
      </c>
      <c r="D353" s="21">
        <f t="shared" ref="D353:T353" si="1070">(D17+D59+D101+D143+D185+D227+D269)/7</f>
        <v>26.714285714285715</v>
      </c>
      <c r="E353" s="21">
        <f t="shared" si="1070"/>
        <v>22.571428571428573</v>
      </c>
      <c r="F353" s="1">
        <f t="shared" si="1070"/>
        <v>621.28571428571433</v>
      </c>
      <c r="G353" s="1">
        <f t="shared" si="1070"/>
        <v>517.42857142857144</v>
      </c>
      <c r="H353" s="1">
        <f t="shared" si="1070"/>
        <v>993.57142857142856</v>
      </c>
      <c r="I353" s="1">
        <f t="shared" si="1070"/>
        <v>828</v>
      </c>
      <c r="J353" s="1">
        <f t="shared" si="1070"/>
        <v>1214.7142857142858</v>
      </c>
      <c r="K353" s="1">
        <f t="shared" si="1070"/>
        <v>1012.1428571428571</v>
      </c>
      <c r="L353" s="20">
        <f t="shared" si="1070"/>
        <v>0</v>
      </c>
      <c r="M353" s="68">
        <f t="shared" si="1070"/>
        <v>40.142857142857146</v>
      </c>
      <c r="N353" s="68">
        <f t="shared" si="1070"/>
        <v>33.857142857142854</v>
      </c>
      <c r="O353" s="69">
        <f t="shared" si="1070"/>
        <v>932</v>
      </c>
      <c r="P353" s="69">
        <f t="shared" si="1070"/>
        <v>776.57142857142856</v>
      </c>
      <c r="Q353" s="69">
        <f t="shared" si="1070"/>
        <v>1490.4285714285713</v>
      </c>
      <c r="R353" s="69">
        <f t="shared" si="1070"/>
        <v>1242.4285714285713</v>
      </c>
      <c r="S353" s="69">
        <f t="shared" si="1070"/>
        <v>1822.5714285714287</v>
      </c>
      <c r="T353" s="69">
        <f t="shared" si="1070"/>
        <v>1518.2857142857142</v>
      </c>
      <c r="U353" s="46">
        <f t="shared" si="1011"/>
        <v>0.50007057163020474</v>
      </c>
      <c r="V353" s="45">
        <f t="shared" si="1012"/>
        <v>0.20014114326040944</v>
      </c>
      <c r="W353" s="24">
        <f t="shared" si="1013"/>
        <v>8.4380610412926398</v>
      </c>
      <c r="Y353">
        <f t="shared" ref="Y353:Z353" si="1071">Y311</f>
        <v>5</v>
      </c>
      <c r="Z353">
        <f t="shared" si="1071"/>
        <v>10</v>
      </c>
      <c r="AA353" s="27">
        <f t="shared" si="1014"/>
        <v>50</v>
      </c>
      <c r="AF353" s="64" t="str">
        <f t="shared" si="1015"/>
        <v>LA OPINIÓN DE CORUÑA</v>
      </c>
      <c r="AG353" s="62">
        <f t="shared" si="1016"/>
        <v>26</v>
      </c>
      <c r="AH353" s="63">
        <f t="shared" si="1017"/>
        <v>39</v>
      </c>
      <c r="AI353" s="73">
        <f t="shared" si="1018"/>
        <v>602</v>
      </c>
      <c r="AJ353" s="74">
        <f t="shared" si="1019"/>
        <v>904</v>
      </c>
      <c r="AK353" s="73">
        <f t="shared" si="1020"/>
        <v>964</v>
      </c>
      <c r="AL353" s="74">
        <f t="shared" si="1021"/>
        <v>1446</v>
      </c>
      <c r="AM353" s="73">
        <f t="shared" si="1022"/>
        <v>1178</v>
      </c>
      <c r="AN353" s="74">
        <f t="shared" si="1023"/>
        <v>1768</v>
      </c>
      <c r="AO353" s="57">
        <f t="shared" si="1032"/>
        <v>5</v>
      </c>
      <c r="AP353" s="57">
        <f t="shared" si="1024"/>
        <v>10</v>
      </c>
      <c r="AQ353" s="57">
        <f t="shared" si="1025"/>
        <v>50</v>
      </c>
      <c r="AR353" s="24">
        <f t="shared" si="1026"/>
        <v>8.4380610412926398</v>
      </c>
      <c r="AS353" s="14">
        <f t="shared" si="1027"/>
        <v>0.50007057163020474</v>
      </c>
      <c r="AT353" s="75">
        <f t="shared" si="1028"/>
        <v>35.805471124620063</v>
      </c>
    </row>
    <row r="354" spans="1:46" hidden="1" outlineLevel="2" x14ac:dyDescent="0.25">
      <c r="A354" s="29" t="str">
        <f t="shared" ref="A354:C354" si="1072">A312</f>
        <v>LEVANTE / EMV</v>
      </c>
      <c r="B354" s="104">
        <f t="shared" si="1072"/>
        <v>215400</v>
      </c>
      <c r="C354" s="105">
        <f t="shared" si="1072"/>
        <v>17993</v>
      </c>
      <c r="D354" s="21">
        <f t="shared" ref="D354:T354" si="1073">(D18+D60+D102+D144+D186+D228+D270)/7</f>
        <v>91.571428571428569</v>
      </c>
      <c r="E354" s="21">
        <f t="shared" si="1073"/>
        <v>76.142857142857139</v>
      </c>
      <c r="F354" s="1">
        <f t="shared" si="1073"/>
        <v>2100.2857142857142</v>
      </c>
      <c r="G354" s="1">
        <f t="shared" si="1073"/>
        <v>1750.5714285714287</v>
      </c>
      <c r="H354" s="1">
        <f t="shared" si="1073"/>
        <v>3361.4285714285716</v>
      </c>
      <c r="I354" s="1">
        <f t="shared" si="1073"/>
        <v>2800.8571428571427</v>
      </c>
      <c r="J354" s="1">
        <f t="shared" si="1073"/>
        <v>4110.1428571428569</v>
      </c>
      <c r="K354" s="1">
        <f t="shared" si="1073"/>
        <v>3425.1428571428573</v>
      </c>
      <c r="L354" s="20">
        <f t="shared" si="1073"/>
        <v>0</v>
      </c>
      <c r="M354" s="68">
        <f t="shared" si="1073"/>
        <v>137.85714285714286</v>
      </c>
      <c r="N354" s="68">
        <f t="shared" si="1073"/>
        <v>114.28571428571429</v>
      </c>
      <c r="O354" s="69">
        <f t="shared" si="1073"/>
        <v>3150.4285714285716</v>
      </c>
      <c r="P354" s="69">
        <f t="shared" si="1073"/>
        <v>2625.8571428571427</v>
      </c>
      <c r="Q354" s="69">
        <f t="shared" si="1073"/>
        <v>5042.1428571428569</v>
      </c>
      <c r="R354" s="69">
        <f t="shared" si="1073"/>
        <v>4201.7142857142853</v>
      </c>
      <c r="S354" s="69">
        <f t="shared" si="1073"/>
        <v>6165.2857142857147</v>
      </c>
      <c r="T354" s="69">
        <f t="shared" si="1073"/>
        <v>5137.7142857142853</v>
      </c>
      <c r="U354" s="46">
        <f t="shared" si="1011"/>
        <v>0.49999999999999978</v>
      </c>
      <c r="V354" s="45">
        <f t="shared" si="1012"/>
        <v>0.19999165832499144</v>
      </c>
      <c r="W354" s="24">
        <f t="shared" si="1013"/>
        <v>11.971322180848107</v>
      </c>
      <c r="Y354">
        <f t="shared" ref="Y354:Z354" si="1074">Y312</f>
        <v>5</v>
      </c>
      <c r="Z354">
        <f t="shared" si="1074"/>
        <v>10</v>
      </c>
      <c r="AA354" s="27">
        <f t="shared" si="1014"/>
        <v>50</v>
      </c>
      <c r="AF354" s="64" t="str">
        <f t="shared" si="1015"/>
        <v>LEVANTE / EMV</v>
      </c>
      <c r="AG354" s="62">
        <f t="shared" si="1016"/>
        <v>89</v>
      </c>
      <c r="AH354" s="63">
        <f t="shared" si="1017"/>
        <v>133</v>
      </c>
      <c r="AI354" s="73">
        <f t="shared" si="1018"/>
        <v>2037</v>
      </c>
      <c r="AJ354" s="74">
        <f t="shared" si="1019"/>
        <v>3056</v>
      </c>
      <c r="AK354" s="73">
        <f t="shared" si="1020"/>
        <v>3260</v>
      </c>
      <c r="AL354" s="74">
        <f t="shared" si="1021"/>
        <v>4891</v>
      </c>
      <c r="AM354" s="73">
        <f t="shared" si="1022"/>
        <v>3987</v>
      </c>
      <c r="AN354" s="74">
        <f t="shared" si="1023"/>
        <v>5980</v>
      </c>
      <c r="AO354" s="57">
        <f t="shared" si="1032"/>
        <v>5</v>
      </c>
      <c r="AP354" s="57">
        <f t="shared" si="1024"/>
        <v>10</v>
      </c>
      <c r="AQ354" s="57">
        <f t="shared" si="1025"/>
        <v>50</v>
      </c>
      <c r="AR354" s="24">
        <f t="shared" si="1026"/>
        <v>11.971322180848107</v>
      </c>
      <c r="AS354" s="14">
        <f t="shared" si="1027"/>
        <v>0.49999999999999978</v>
      </c>
      <c r="AT354" s="75">
        <f t="shared" si="1028"/>
        <v>18.50974930362117</v>
      </c>
    </row>
    <row r="355" spans="1:46" hidden="1" outlineLevel="2" x14ac:dyDescent="0.25">
      <c r="A355" s="30" t="str">
        <f t="shared" ref="A355:C355" si="1075">A313</f>
        <v>INFORMACIÓN</v>
      </c>
      <c r="B355" s="104">
        <f t="shared" si="1075"/>
        <v>174200</v>
      </c>
      <c r="C355" s="105">
        <f t="shared" si="1075"/>
        <v>14084</v>
      </c>
      <c r="D355" s="21">
        <f t="shared" ref="D355:T355" si="1076">(D19+D61+D103+D145+D187+D229+D271)/7</f>
        <v>69.571428571428569</v>
      </c>
      <c r="E355" s="21">
        <f t="shared" si="1076"/>
        <v>58.142857142857146</v>
      </c>
      <c r="F355" s="1">
        <f t="shared" si="1076"/>
        <v>1611.1428571428571</v>
      </c>
      <c r="G355" s="1">
        <f t="shared" si="1076"/>
        <v>1342.5714285714287</v>
      </c>
      <c r="H355" s="1">
        <f t="shared" si="1076"/>
        <v>2577.4285714285716</v>
      </c>
      <c r="I355" s="1">
        <f t="shared" si="1076"/>
        <v>2148.1428571428573</v>
      </c>
      <c r="J355" s="1">
        <f t="shared" si="1076"/>
        <v>3152.4285714285716</v>
      </c>
      <c r="K355" s="1">
        <f t="shared" si="1076"/>
        <v>2627</v>
      </c>
      <c r="L355" s="20">
        <f t="shared" si="1076"/>
        <v>0</v>
      </c>
      <c r="M355" s="68">
        <f t="shared" si="1076"/>
        <v>104.57142857142857</v>
      </c>
      <c r="N355" s="68">
        <f t="shared" si="1076"/>
        <v>87.714285714285708</v>
      </c>
      <c r="O355" s="69">
        <f t="shared" si="1076"/>
        <v>2416.7142857142858</v>
      </c>
      <c r="P355" s="69">
        <f t="shared" si="1076"/>
        <v>2013.8571428571429</v>
      </c>
      <c r="Q355" s="69">
        <f t="shared" si="1076"/>
        <v>3866.1428571428573</v>
      </c>
      <c r="R355" s="69">
        <f t="shared" si="1076"/>
        <v>3222.2857142857142</v>
      </c>
      <c r="S355" s="69">
        <f t="shared" si="1076"/>
        <v>4728.7142857142853</v>
      </c>
      <c r="T355" s="69">
        <f t="shared" si="1076"/>
        <v>3941</v>
      </c>
      <c r="U355" s="46">
        <f t="shared" si="1011"/>
        <v>0.50019033117624656</v>
      </c>
      <c r="V355" s="45">
        <f t="shared" si="1012"/>
        <v>0.20001087606721413</v>
      </c>
      <c r="W355" s="24">
        <f t="shared" si="1013"/>
        <v>12.368645271229765</v>
      </c>
      <c r="Y355">
        <f t="shared" ref="Y355:Z355" si="1077">Y313</f>
        <v>5</v>
      </c>
      <c r="Z355">
        <f t="shared" si="1077"/>
        <v>10</v>
      </c>
      <c r="AA355" s="27">
        <f t="shared" si="1014"/>
        <v>50</v>
      </c>
      <c r="AF355" s="64" t="str">
        <f t="shared" si="1015"/>
        <v>INFORMACIÓN</v>
      </c>
      <c r="AG355" s="62">
        <f t="shared" si="1016"/>
        <v>68</v>
      </c>
      <c r="AH355" s="63">
        <f t="shared" si="1017"/>
        <v>102</v>
      </c>
      <c r="AI355" s="73">
        <f t="shared" si="1018"/>
        <v>1563</v>
      </c>
      <c r="AJ355" s="74">
        <f t="shared" si="1019"/>
        <v>2344</v>
      </c>
      <c r="AK355" s="73">
        <f t="shared" si="1020"/>
        <v>2500</v>
      </c>
      <c r="AL355" s="74">
        <f t="shared" si="1021"/>
        <v>3750</v>
      </c>
      <c r="AM355" s="73">
        <f t="shared" si="1022"/>
        <v>3058</v>
      </c>
      <c r="AN355" s="74">
        <f t="shared" si="1023"/>
        <v>4587</v>
      </c>
      <c r="AO355" s="57">
        <f t="shared" si="1032"/>
        <v>5</v>
      </c>
      <c r="AP355" s="57">
        <f t="shared" si="1024"/>
        <v>10</v>
      </c>
      <c r="AQ355" s="57">
        <f t="shared" si="1025"/>
        <v>50</v>
      </c>
      <c r="AR355" s="24">
        <f t="shared" si="1026"/>
        <v>12.368645271229765</v>
      </c>
      <c r="AS355" s="14">
        <f t="shared" si="1027"/>
        <v>0.50019033117624656</v>
      </c>
      <c r="AT355" s="75">
        <f t="shared" si="1028"/>
        <v>17.554535017221585</v>
      </c>
    </row>
    <row r="356" spans="1:46" ht="15.75" hidden="1" outlineLevel="2" thickBot="1" x14ac:dyDescent="0.3">
      <c r="A356" s="55" t="str">
        <f t="shared" ref="A356:C356" si="1078">A314</f>
        <v>SD SUPERDEPORTE</v>
      </c>
      <c r="B356" s="104">
        <f t="shared" si="1078"/>
        <v>54400</v>
      </c>
      <c r="C356" s="105">
        <f t="shared" si="1078"/>
        <v>4913</v>
      </c>
      <c r="D356" s="21">
        <f t="shared" ref="D356:T356" si="1079">(D20+D62+D104+D146+D188+D230+D272)/7</f>
        <v>38</v>
      </c>
      <c r="E356" s="21">
        <f t="shared" si="1079"/>
        <v>31.714285714285715</v>
      </c>
      <c r="F356" s="1">
        <f t="shared" si="1079"/>
        <v>864.85714285714289</v>
      </c>
      <c r="G356" s="1">
        <f t="shared" si="1079"/>
        <v>720.85714285714289</v>
      </c>
      <c r="H356" s="1">
        <f t="shared" si="1079"/>
        <v>1383.8571428571429</v>
      </c>
      <c r="I356" s="1">
        <f t="shared" si="1079"/>
        <v>1153.2857142857142</v>
      </c>
      <c r="J356" s="1">
        <f t="shared" si="1079"/>
        <v>1691.4285714285713</v>
      </c>
      <c r="K356" s="1">
        <f t="shared" si="1079"/>
        <v>1407.1428571428571</v>
      </c>
      <c r="L356" s="20">
        <f t="shared" si="1079"/>
        <v>0</v>
      </c>
      <c r="M356" s="68">
        <f t="shared" si="1079"/>
        <v>49.571428571428569</v>
      </c>
      <c r="N356" s="68">
        <f t="shared" si="1079"/>
        <v>41.285714285714285</v>
      </c>
      <c r="O356" s="69">
        <f t="shared" si="1079"/>
        <v>1124.1428571428571</v>
      </c>
      <c r="P356" s="69">
        <f t="shared" si="1079"/>
        <v>937.28571428571433</v>
      </c>
      <c r="Q356" s="69">
        <f t="shared" si="1079"/>
        <v>1799.1428571428571</v>
      </c>
      <c r="R356" s="69">
        <f t="shared" si="1079"/>
        <v>1499.1428571428571</v>
      </c>
      <c r="S356" s="69">
        <f t="shared" si="1079"/>
        <v>2198.8571428571427</v>
      </c>
      <c r="T356" s="69">
        <f t="shared" si="1079"/>
        <v>1829.2857142857142</v>
      </c>
      <c r="U356" s="46">
        <f t="shared" si="1011"/>
        <v>0.30000000000000004</v>
      </c>
      <c r="V356" s="45">
        <f t="shared" si="1012"/>
        <v>0.20203045685279175</v>
      </c>
      <c r="W356" s="24">
        <f t="shared" si="1013"/>
        <v>11.072664359861591</v>
      </c>
      <c r="Y356">
        <f t="shared" ref="Y356:Z356" si="1080">Y314</f>
        <v>5</v>
      </c>
      <c r="Z356">
        <f t="shared" si="1080"/>
        <v>10</v>
      </c>
      <c r="AA356" s="27">
        <f t="shared" si="1014"/>
        <v>50</v>
      </c>
      <c r="AF356" s="64" t="str">
        <f t="shared" si="1015"/>
        <v>SD SUPERDEPORTE</v>
      </c>
      <c r="AG356" s="62">
        <f t="shared" si="1016"/>
        <v>37</v>
      </c>
      <c r="AH356" s="63">
        <f t="shared" si="1017"/>
        <v>48</v>
      </c>
      <c r="AI356" s="73">
        <f t="shared" si="1018"/>
        <v>839</v>
      </c>
      <c r="AJ356" s="74">
        <f t="shared" si="1019"/>
        <v>1091</v>
      </c>
      <c r="AK356" s="73">
        <f t="shared" si="1020"/>
        <v>1342</v>
      </c>
      <c r="AL356" s="74">
        <f t="shared" si="1021"/>
        <v>1745</v>
      </c>
      <c r="AM356" s="73">
        <f t="shared" si="1022"/>
        <v>1639</v>
      </c>
      <c r="AN356" s="74">
        <f t="shared" si="1023"/>
        <v>2131</v>
      </c>
      <c r="AO356" s="57">
        <f t="shared" si="1032"/>
        <v>5</v>
      </c>
      <c r="AP356" s="57">
        <f t="shared" si="1024"/>
        <v>10</v>
      </c>
      <c r="AQ356" s="57">
        <f t="shared" si="1025"/>
        <v>50</v>
      </c>
      <c r="AR356" s="24">
        <f t="shared" si="1026"/>
        <v>11.072664359861591</v>
      </c>
      <c r="AS356" s="14">
        <f t="shared" si="1027"/>
        <v>0.30000000000000004</v>
      </c>
      <c r="AT356" s="75">
        <f t="shared" si="1028"/>
        <v>30.128676470588236</v>
      </c>
    </row>
    <row r="357" spans="1:46" hidden="1" outlineLevel="1" x14ac:dyDescent="0.25">
      <c r="C357" s="1"/>
      <c r="D357" s="21"/>
      <c r="E357" s="21"/>
      <c r="F357" s="1"/>
      <c r="G357" s="1"/>
      <c r="H357" s="1"/>
      <c r="I357" s="1"/>
      <c r="J357" s="1"/>
      <c r="K357" s="1"/>
      <c r="L357" s="20"/>
      <c r="M357" s="26"/>
      <c r="N357" s="26"/>
      <c r="O357" s="65"/>
      <c r="P357" s="65"/>
      <c r="Q357" s="65"/>
      <c r="R357" s="65"/>
      <c r="S357" s="65"/>
      <c r="T357" s="65"/>
      <c r="U357" s="46"/>
      <c r="V357" s="45"/>
      <c r="AF357" s="64"/>
      <c r="AG357" s="62"/>
      <c r="AH357" s="63"/>
      <c r="AI357" s="73"/>
      <c r="AJ357" s="74"/>
      <c r="AK357" s="73"/>
      <c r="AL357" s="74"/>
      <c r="AM357" s="73"/>
      <c r="AN357" s="74"/>
    </row>
    <row r="358" spans="1:46" hidden="1" outlineLevel="1" x14ac:dyDescent="0.25">
      <c r="A358" s="20"/>
      <c r="C358" s="1"/>
      <c r="D358" s="21"/>
      <c r="E358" s="21"/>
      <c r="F358" s="1"/>
      <c r="G358" s="1"/>
      <c r="H358" s="1"/>
      <c r="I358" s="1"/>
      <c r="J358" s="1"/>
      <c r="K358" s="1"/>
      <c r="L358" s="20"/>
      <c r="M358" s="26"/>
      <c r="N358" s="26"/>
      <c r="O358" s="65"/>
      <c r="P358" s="65"/>
      <c r="Q358" s="65"/>
      <c r="R358" s="65"/>
      <c r="S358" s="65"/>
      <c r="T358" s="65"/>
      <c r="U358" s="46"/>
      <c r="V358" s="45"/>
      <c r="AF358" s="64"/>
      <c r="AG358" s="62"/>
      <c r="AH358" s="63"/>
      <c r="AI358" s="73"/>
      <c r="AJ358" s="74"/>
      <c r="AK358" s="73"/>
      <c r="AL358" s="74"/>
      <c r="AM358" s="73"/>
      <c r="AN358" s="74"/>
    </row>
    <row r="359" spans="1:46" ht="15.75" hidden="1" outlineLevel="2" thickBot="1" x14ac:dyDescent="0.3">
      <c r="A359" s="93" t="str">
        <f t="shared" ref="A359" si="1081">A317</f>
        <v>ANDALUCÍA (1)</v>
      </c>
      <c r="B359" s="102"/>
      <c r="C359" s="103"/>
      <c r="D359" s="1"/>
      <c r="E359" s="1"/>
      <c r="F359" s="1"/>
      <c r="G359" s="1"/>
      <c r="H359" s="1"/>
      <c r="I359" s="1"/>
      <c r="J359" s="1"/>
      <c r="K359" s="1"/>
      <c r="L359" s="20"/>
      <c r="M359" s="26"/>
      <c r="N359" s="26"/>
      <c r="O359" s="65"/>
      <c r="P359" s="65"/>
      <c r="Q359" s="65"/>
      <c r="R359" s="65"/>
      <c r="S359" s="65"/>
      <c r="T359" s="65"/>
      <c r="U359" s="46"/>
      <c r="V359" s="45"/>
      <c r="W359" s="24"/>
      <c r="AF359" s="64" t="str">
        <f t="shared" ref="AF359:AF376" si="1082">AF317</f>
        <v>ANDALUCÍA (1)</v>
      </c>
      <c r="AG359" s="62"/>
      <c r="AH359" s="63"/>
      <c r="AI359" s="73"/>
      <c r="AJ359" s="74"/>
      <c r="AK359" s="73"/>
      <c r="AL359" s="74"/>
      <c r="AM359" s="73"/>
      <c r="AN359" s="74"/>
      <c r="AR359" s="24">
        <f t="shared" ref="AR359:AR376" si="1083">W359</f>
        <v>0</v>
      </c>
      <c r="AS359" s="14">
        <f t="shared" ref="AS359:AS376" si="1084">U359</f>
        <v>0</v>
      </c>
      <c r="AT359" s="75" t="e">
        <f t="shared" ref="AT359:AT376" si="1085">AM359/B359*1000</f>
        <v>#DIV/0!</v>
      </c>
    </row>
    <row r="360" spans="1:46" ht="15.75" hidden="1" outlineLevel="2" thickBot="1" x14ac:dyDescent="0.3">
      <c r="A360" s="94" t="str">
        <f t="shared" ref="A360" si="1086">A318</f>
        <v>ASTURIAS (1)</v>
      </c>
      <c r="B360" s="104">
        <f>SUMPRODUCT(B340)</f>
        <v>288000</v>
      </c>
      <c r="C360" s="105">
        <f>SUMPRODUCT(C340)</f>
        <v>36404</v>
      </c>
      <c r="D360" s="21">
        <f>ROUND(D340,0)</f>
        <v>97</v>
      </c>
      <c r="E360" s="21">
        <f t="shared" ref="E360:K360" si="1087">ROUND(E340,0)</f>
        <v>81</v>
      </c>
      <c r="F360" s="1">
        <f t="shared" si="1087"/>
        <v>2246</v>
      </c>
      <c r="G360" s="1">
        <f t="shared" si="1087"/>
        <v>1872</v>
      </c>
      <c r="H360" s="1">
        <f t="shared" si="1087"/>
        <v>3595</v>
      </c>
      <c r="I360" s="1">
        <f t="shared" si="1087"/>
        <v>2996</v>
      </c>
      <c r="J360" s="1">
        <f t="shared" si="1087"/>
        <v>4396</v>
      </c>
      <c r="K360" s="1">
        <f t="shared" si="1087"/>
        <v>3663</v>
      </c>
      <c r="L360" s="20">
        <f t="shared" ref="L360" si="1088">SUMPRODUCT(L340)</f>
        <v>0</v>
      </c>
      <c r="M360" s="26">
        <f>ROUND(M340,0)</f>
        <v>146</v>
      </c>
      <c r="N360" s="26">
        <f t="shared" ref="N360:T360" si="1089">ROUND(N340,0)</f>
        <v>123</v>
      </c>
      <c r="O360" s="65">
        <f t="shared" si="1089"/>
        <v>3370</v>
      </c>
      <c r="P360" s="65">
        <f t="shared" si="1089"/>
        <v>2809</v>
      </c>
      <c r="Q360" s="65">
        <f t="shared" si="1089"/>
        <v>5394</v>
      </c>
      <c r="R360" s="65">
        <f t="shared" si="1089"/>
        <v>4494</v>
      </c>
      <c r="S360" s="65">
        <f t="shared" si="1089"/>
        <v>6593</v>
      </c>
      <c r="T360" s="65">
        <f t="shared" si="1089"/>
        <v>5495</v>
      </c>
      <c r="U360" s="46">
        <f t="shared" ref="U360:U372" si="1090">T360/K360-1</f>
        <v>0.50013650013650013</v>
      </c>
      <c r="V360" s="45">
        <f t="shared" ref="V360:V372" si="1091">J360/K360-1</f>
        <v>0.20010920010920019</v>
      </c>
      <c r="W360" s="24">
        <f t="shared" ref="W360:W372" si="1092">B360/C360</f>
        <v>7.9112185474123722</v>
      </c>
      <c r="AF360" s="64" t="str">
        <f t="shared" si="1082"/>
        <v>ASTURIAS (1)</v>
      </c>
      <c r="AG360" s="62">
        <f t="shared" ref="AG360:AG368" si="1093">ROUND((D360+E360)/$AF$2,0)</f>
        <v>94</v>
      </c>
      <c r="AH360" s="63">
        <f t="shared" ref="AH360:AH368" si="1094">ROUND((M360+N360)/$AF$2,0)</f>
        <v>142</v>
      </c>
      <c r="AI360" s="73">
        <f t="shared" ref="AI360:AI368" si="1095">ROUND((F360+G360)/$AF$2,0)</f>
        <v>2179</v>
      </c>
      <c r="AJ360" s="74">
        <f t="shared" ref="AJ360:AJ368" si="1096">ROUND((O360+P360)/$AF$2,0)</f>
        <v>3269</v>
      </c>
      <c r="AK360" s="73">
        <f t="shared" ref="AK360:AK368" si="1097">ROUND((H360+I360)/$AF$2,0)</f>
        <v>3487</v>
      </c>
      <c r="AL360" s="74">
        <f t="shared" ref="AL360:AL368" si="1098">ROUND((Q360+R360)/$AF$2,0)</f>
        <v>5232</v>
      </c>
      <c r="AM360" s="73">
        <f t="shared" ref="AM360:AM368" si="1099">ROUND((J360+K360)/$AF$2,0)</f>
        <v>4264</v>
      </c>
      <c r="AN360" s="74">
        <f t="shared" ref="AN360:AN368" si="1100">ROUND((S360+T360)/$AF$2,0)</f>
        <v>6396</v>
      </c>
      <c r="AR360" s="24">
        <f t="shared" si="1083"/>
        <v>7.9112185474123722</v>
      </c>
      <c r="AS360" s="14">
        <f t="shared" si="1084"/>
        <v>0.50013650013650013</v>
      </c>
      <c r="AT360" s="75">
        <f t="shared" si="1085"/>
        <v>14.805555555555555</v>
      </c>
    </row>
    <row r="361" spans="1:46" ht="15.75" hidden="1" outlineLevel="2" thickBot="1" x14ac:dyDescent="0.3">
      <c r="A361" s="35" t="str">
        <f t="shared" ref="A361" si="1101">A319</f>
        <v>BALEARES (2)</v>
      </c>
      <c r="B361" s="104">
        <f>SUMPRODUCT(B341:B342)</f>
        <v>127700</v>
      </c>
      <c r="C361" s="105">
        <f>SUMPRODUCT(C341:C342)</f>
        <v>13653</v>
      </c>
      <c r="D361" s="21">
        <f>ROUND(D341+D342,0)</f>
        <v>116</v>
      </c>
      <c r="E361" s="21">
        <f t="shared" ref="E361:K361" si="1102">ROUND(E341+E342,0)</f>
        <v>97</v>
      </c>
      <c r="F361" s="1">
        <f t="shared" si="1102"/>
        <v>2780</v>
      </c>
      <c r="G361" s="1">
        <f t="shared" si="1102"/>
        <v>2321</v>
      </c>
      <c r="H361" s="1">
        <f t="shared" si="1102"/>
        <v>4257</v>
      </c>
      <c r="I361" s="1">
        <f t="shared" si="1102"/>
        <v>3543</v>
      </c>
      <c r="J361" s="1">
        <f t="shared" si="1102"/>
        <v>5407</v>
      </c>
      <c r="K361" s="1">
        <f t="shared" si="1102"/>
        <v>4504</v>
      </c>
      <c r="L361" s="20">
        <f t="shared" ref="L361" si="1103">SUMPRODUCT(L341:L342)</f>
        <v>0</v>
      </c>
      <c r="M361" s="26">
        <f>ROUND(M341+M342,0)</f>
        <v>174</v>
      </c>
      <c r="N361" s="26">
        <f t="shared" ref="N361:T361" si="1104">ROUND(N341+N342,0)</f>
        <v>145</v>
      </c>
      <c r="O361" s="65">
        <f t="shared" si="1104"/>
        <v>4170</v>
      </c>
      <c r="P361" s="65">
        <f t="shared" si="1104"/>
        <v>3484</v>
      </c>
      <c r="Q361" s="65">
        <f t="shared" si="1104"/>
        <v>6389</v>
      </c>
      <c r="R361" s="65">
        <f t="shared" si="1104"/>
        <v>5319</v>
      </c>
      <c r="S361" s="65">
        <f t="shared" si="1104"/>
        <v>8101</v>
      </c>
      <c r="T361" s="65">
        <f t="shared" si="1104"/>
        <v>6756</v>
      </c>
      <c r="U361" s="46">
        <f t="shared" si="1090"/>
        <v>0.5</v>
      </c>
      <c r="V361" s="45">
        <f t="shared" si="1091"/>
        <v>0.20048845470692722</v>
      </c>
      <c r="W361" s="24">
        <f t="shared" si="1092"/>
        <v>9.3532556947191097</v>
      </c>
      <c r="AF361" s="64" t="str">
        <f t="shared" si="1082"/>
        <v>BALEARES (2)</v>
      </c>
      <c r="AG361" s="62">
        <f t="shared" si="1093"/>
        <v>113</v>
      </c>
      <c r="AH361" s="63">
        <f t="shared" si="1094"/>
        <v>169</v>
      </c>
      <c r="AI361" s="73">
        <f t="shared" si="1095"/>
        <v>2699</v>
      </c>
      <c r="AJ361" s="74">
        <f t="shared" si="1096"/>
        <v>4050</v>
      </c>
      <c r="AK361" s="73">
        <f t="shared" si="1097"/>
        <v>4127</v>
      </c>
      <c r="AL361" s="74">
        <f t="shared" si="1098"/>
        <v>6195</v>
      </c>
      <c r="AM361" s="73">
        <f t="shared" si="1099"/>
        <v>5244</v>
      </c>
      <c r="AN361" s="74">
        <f t="shared" si="1100"/>
        <v>7861</v>
      </c>
      <c r="AR361" s="24">
        <f t="shared" si="1083"/>
        <v>9.3532556947191097</v>
      </c>
      <c r="AS361" s="14">
        <f t="shared" si="1084"/>
        <v>0.5</v>
      </c>
      <c r="AT361" s="75">
        <f t="shared" si="1085"/>
        <v>41.064996084573217</v>
      </c>
    </row>
    <row r="362" spans="1:46" ht="15.75" hidden="1" outlineLevel="2" thickBot="1" x14ac:dyDescent="0.3">
      <c r="A362" s="36" t="str">
        <f t="shared" ref="A362" si="1105">A320</f>
        <v>CANARIAS (3)</v>
      </c>
      <c r="B362" s="104">
        <f>SUMPRODUCT(B343:B345)</f>
        <v>233900</v>
      </c>
      <c r="C362" s="105">
        <f>SUMPRODUCT(C343:C345)</f>
        <v>20614</v>
      </c>
      <c r="D362" s="21">
        <f>ROUND(D343+D344+D345,0)</f>
        <v>148</v>
      </c>
      <c r="E362" s="21">
        <f t="shared" ref="E362:K362" si="1106">ROUND(E343+E344+E345,0)</f>
        <v>124</v>
      </c>
      <c r="F362" s="1">
        <f t="shared" si="1106"/>
        <v>3208</v>
      </c>
      <c r="G362" s="1">
        <f t="shared" si="1106"/>
        <v>2691</v>
      </c>
      <c r="H362" s="1">
        <f t="shared" si="1106"/>
        <v>4862</v>
      </c>
      <c r="I362" s="1">
        <f t="shared" si="1106"/>
        <v>4077</v>
      </c>
      <c r="J362" s="1">
        <f t="shared" si="1106"/>
        <v>6335</v>
      </c>
      <c r="K362" s="1">
        <f t="shared" si="1106"/>
        <v>5315</v>
      </c>
      <c r="L362" s="20">
        <f t="shared" ref="L362" si="1107">SUMPRODUCT(L343:L345)</f>
        <v>16.155000000000001</v>
      </c>
      <c r="M362" s="26">
        <f>ROUND(M343+M344+M345,0)</f>
        <v>222</v>
      </c>
      <c r="N362" s="26">
        <f t="shared" ref="N362:T362" si="1108">ROUND(N343+N344+N345,0)</f>
        <v>187</v>
      </c>
      <c r="O362" s="65">
        <f t="shared" si="1108"/>
        <v>4812</v>
      </c>
      <c r="P362" s="65">
        <f t="shared" si="1108"/>
        <v>4036</v>
      </c>
      <c r="Q362" s="65">
        <f t="shared" si="1108"/>
        <v>7293</v>
      </c>
      <c r="R362" s="65">
        <f t="shared" si="1108"/>
        <v>6115</v>
      </c>
      <c r="S362" s="65">
        <f t="shared" si="1108"/>
        <v>9503</v>
      </c>
      <c r="T362" s="65">
        <f t="shared" si="1108"/>
        <v>7972</v>
      </c>
      <c r="U362" s="46">
        <f t="shared" si="1090"/>
        <v>0.49990592662276567</v>
      </c>
      <c r="V362" s="45">
        <f t="shared" si="1091"/>
        <v>0.19190968955785515</v>
      </c>
      <c r="W362" s="24">
        <f t="shared" si="1092"/>
        <v>11.346657611332104</v>
      </c>
      <c r="AF362" s="64" t="str">
        <f t="shared" si="1082"/>
        <v>CANARIAS (3)</v>
      </c>
      <c r="AG362" s="62">
        <f t="shared" si="1093"/>
        <v>144</v>
      </c>
      <c r="AH362" s="63">
        <f t="shared" si="1094"/>
        <v>216</v>
      </c>
      <c r="AI362" s="73">
        <f t="shared" si="1095"/>
        <v>3121</v>
      </c>
      <c r="AJ362" s="74">
        <f t="shared" si="1096"/>
        <v>4681</v>
      </c>
      <c r="AK362" s="73">
        <f t="shared" si="1097"/>
        <v>4730</v>
      </c>
      <c r="AL362" s="74">
        <f t="shared" si="1098"/>
        <v>7094</v>
      </c>
      <c r="AM362" s="73">
        <f t="shared" si="1099"/>
        <v>6164</v>
      </c>
      <c r="AN362" s="74">
        <f t="shared" si="1100"/>
        <v>9246</v>
      </c>
      <c r="AR362" s="24">
        <f t="shared" si="1083"/>
        <v>11.346657611332104</v>
      </c>
      <c r="AS362" s="14">
        <f t="shared" si="1084"/>
        <v>0.49990592662276567</v>
      </c>
      <c r="AT362" s="75">
        <f t="shared" si="1085"/>
        <v>26.353142368533561</v>
      </c>
    </row>
    <row r="363" spans="1:46" ht="15.75" hidden="1" outlineLevel="2" thickBot="1" x14ac:dyDescent="0.3">
      <c r="A363" s="35" t="str">
        <f t="shared" ref="A363" si="1109">A321</f>
        <v>CASTILLA-LEÓN (2)</v>
      </c>
      <c r="B363" s="104">
        <f t="shared" ref="B363:L363" si="1110">SUMPRODUCT(B346:B347)</f>
        <v>112000</v>
      </c>
      <c r="C363" s="105">
        <f t="shared" si="1110"/>
        <v>13569</v>
      </c>
      <c r="D363" s="21">
        <f>ROUND(D346+D347,0)</f>
        <v>134</v>
      </c>
      <c r="E363" s="21">
        <f t="shared" ref="E363:K363" si="1111">ROUND(E346+E347,0)</f>
        <v>109</v>
      </c>
      <c r="F363" s="1">
        <f t="shared" si="1111"/>
        <v>2811</v>
      </c>
      <c r="G363" s="1">
        <f t="shared" si="1111"/>
        <v>2281</v>
      </c>
      <c r="H363" s="1">
        <f t="shared" si="1111"/>
        <v>3717</v>
      </c>
      <c r="I363" s="1">
        <f t="shared" si="1111"/>
        <v>3024</v>
      </c>
      <c r="J363" s="1">
        <f t="shared" si="1111"/>
        <v>4734</v>
      </c>
      <c r="K363" s="1">
        <f t="shared" si="1111"/>
        <v>3844</v>
      </c>
      <c r="L363" s="56">
        <f t="shared" si="1110"/>
        <v>0</v>
      </c>
      <c r="M363" s="26">
        <f>ROUND(M346+M347,0)</f>
        <v>202</v>
      </c>
      <c r="N363" s="26">
        <f t="shared" ref="N363:T363" si="1112">ROUND(N346+N347,0)</f>
        <v>164</v>
      </c>
      <c r="O363" s="65">
        <f t="shared" si="1112"/>
        <v>4216</v>
      </c>
      <c r="P363" s="65">
        <f t="shared" si="1112"/>
        <v>3411</v>
      </c>
      <c r="Q363" s="65">
        <f t="shared" si="1112"/>
        <v>5575</v>
      </c>
      <c r="R363" s="65">
        <f t="shared" si="1112"/>
        <v>4525</v>
      </c>
      <c r="S363" s="65">
        <f t="shared" si="1112"/>
        <v>7101</v>
      </c>
      <c r="T363" s="65">
        <f t="shared" si="1112"/>
        <v>5765</v>
      </c>
      <c r="U363" s="46">
        <f t="shared" si="1090"/>
        <v>0.49973985431841839</v>
      </c>
      <c r="V363" s="45">
        <f t="shared" si="1091"/>
        <v>0.23152965660770031</v>
      </c>
      <c r="W363" s="24">
        <f t="shared" si="1092"/>
        <v>8.2541086299653621</v>
      </c>
      <c r="AF363" s="64" t="str">
        <f t="shared" si="1082"/>
        <v>CASTILLA-LEÓN (2)</v>
      </c>
      <c r="AG363" s="62">
        <f t="shared" si="1093"/>
        <v>129</v>
      </c>
      <c r="AH363" s="63">
        <f t="shared" si="1094"/>
        <v>194</v>
      </c>
      <c r="AI363" s="73">
        <f t="shared" si="1095"/>
        <v>2694</v>
      </c>
      <c r="AJ363" s="74">
        <f t="shared" si="1096"/>
        <v>4035</v>
      </c>
      <c r="AK363" s="73">
        <f t="shared" si="1097"/>
        <v>3567</v>
      </c>
      <c r="AL363" s="74">
        <f t="shared" si="1098"/>
        <v>5344</v>
      </c>
      <c r="AM363" s="73">
        <f t="shared" si="1099"/>
        <v>4539</v>
      </c>
      <c r="AN363" s="74">
        <f t="shared" si="1100"/>
        <v>6807</v>
      </c>
      <c r="AR363" s="24">
        <f t="shared" si="1083"/>
        <v>8.2541086299653621</v>
      </c>
      <c r="AS363" s="14">
        <f t="shared" si="1084"/>
        <v>0.49973985431841839</v>
      </c>
      <c r="AT363" s="75">
        <f t="shared" si="1085"/>
        <v>40.526785714285715</v>
      </c>
    </row>
    <row r="364" spans="1:46" ht="15.75" hidden="1" outlineLevel="2" thickBot="1" x14ac:dyDescent="0.3">
      <c r="A364" s="36" t="str">
        <f t="shared" ref="A364" si="1113">A322</f>
        <v>CATALUÑA (3)</v>
      </c>
      <c r="B364" s="104">
        <f t="shared" ref="B364:L364" si="1114">SUMPRODUCT(B348:B350)</f>
        <v>139600</v>
      </c>
      <c r="C364" s="105">
        <f t="shared" si="1114"/>
        <v>18395</v>
      </c>
      <c r="D364" s="21">
        <f>ROUND(D348+D349+D350,0)</f>
        <v>183</v>
      </c>
      <c r="E364" s="21">
        <f t="shared" ref="E364:K364" si="1115">ROUND(E348+E349+E350,0)</f>
        <v>161</v>
      </c>
      <c r="F364" s="1">
        <f t="shared" si="1115"/>
        <v>3916</v>
      </c>
      <c r="G364" s="1">
        <f t="shared" si="1115"/>
        <v>3398</v>
      </c>
      <c r="H364" s="1">
        <f t="shared" si="1115"/>
        <v>5928</v>
      </c>
      <c r="I364" s="1">
        <f t="shared" si="1115"/>
        <v>5230</v>
      </c>
      <c r="J364" s="1">
        <f t="shared" si="1115"/>
        <v>7305</v>
      </c>
      <c r="K364" s="1">
        <f t="shared" si="1115"/>
        <v>6347</v>
      </c>
      <c r="L364" s="20">
        <f t="shared" si="1114"/>
        <v>0</v>
      </c>
      <c r="M364" s="26">
        <f>ROUND(M348+M349+M350,0)</f>
        <v>242</v>
      </c>
      <c r="N364" s="26">
        <f t="shared" ref="N364:T364" si="1116">ROUND(N348+N349+N350,0)</f>
        <v>212</v>
      </c>
      <c r="O364" s="65">
        <f t="shared" si="1116"/>
        <v>5259</v>
      </c>
      <c r="P364" s="65">
        <f t="shared" si="1116"/>
        <v>4542</v>
      </c>
      <c r="Q364" s="65">
        <f t="shared" si="1116"/>
        <v>7931</v>
      </c>
      <c r="R364" s="65">
        <f t="shared" si="1116"/>
        <v>6991</v>
      </c>
      <c r="S364" s="65">
        <f t="shared" si="1116"/>
        <v>9757</v>
      </c>
      <c r="T364" s="65">
        <f t="shared" si="1116"/>
        <v>8441</v>
      </c>
      <c r="U364" s="46">
        <f t="shared" si="1090"/>
        <v>0.32991964707735932</v>
      </c>
      <c r="V364" s="45">
        <f t="shared" si="1091"/>
        <v>0.15093745076414056</v>
      </c>
      <c r="W364" s="24">
        <f t="shared" si="1092"/>
        <v>7.589018755096494</v>
      </c>
      <c r="AF364" s="64" t="str">
        <f t="shared" si="1082"/>
        <v>CATALUÑA (3)</v>
      </c>
      <c r="AG364" s="62">
        <f t="shared" si="1093"/>
        <v>182</v>
      </c>
      <c r="AH364" s="63">
        <f t="shared" si="1094"/>
        <v>240</v>
      </c>
      <c r="AI364" s="73">
        <f t="shared" si="1095"/>
        <v>3870</v>
      </c>
      <c r="AJ364" s="74">
        <f t="shared" si="1096"/>
        <v>5186</v>
      </c>
      <c r="AK364" s="73">
        <f t="shared" si="1097"/>
        <v>5904</v>
      </c>
      <c r="AL364" s="74">
        <f t="shared" si="1098"/>
        <v>7895</v>
      </c>
      <c r="AM364" s="73">
        <f t="shared" si="1099"/>
        <v>7223</v>
      </c>
      <c r="AN364" s="74">
        <f t="shared" si="1100"/>
        <v>9629</v>
      </c>
      <c r="AR364" s="24">
        <f t="shared" si="1083"/>
        <v>7.589018755096494</v>
      </c>
      <c r="AS364" s="14">
        <f t="shared" si="1084"/>
        <v>0.32991964707735932</v>
      </c>
      <c r="AT364" s="75">
        <f t="shared" si="1085"/>
        <v>51.740687679083095</v>
      </c>
    </row>
    <row r="365" spans="1:46" ht="15.75" hidden="1" outlineLevel="2" thickBot="1" x14ac:dyDescent="0.3">
      <c r="A365" s="93" t="str">
        <f t="shared" ref="A365" si="1117">A323</f>
        <v>MURCIA (1)</v>
      </c>
      <c r="B365" s="104">
        <f>SUMPRODUCT(B351)</f>
        <v>57300</v>
      </c>
      <c r="C365" s="105">
        <f>SUMPRODUCT(C351)</f>
        <v>4298</v>
      </c>
      <c r="D365" s="21">
        <f>ROUND(D351,0)</f>
        <v>26</v>
      </c>
      <c r="E365" s="21">
        <f t="shared" ref="E365:K365" si="1118">ROUND(E351,0)</f>
        <v>22</v>
      </c>
      <c r="F365" s="1">
        <f t="shared" si="1118"/>
        <v>585</v>
      </c>
      <c r="G365" s="1">
        <f t="shared" si="1118"/>
        <v>488</v>
      </c>
      <c r="H365" s="1">
        <f t="shared" si="1118"/>
        <v>936</v>
      </c>
      <c r="I365" s="1">
        <f t="shared" si="1118"/>
        <v>780</v>
      </c>
      <c r="J365" s="1">
        <f t="shared" si="1118"/>
        <v>1144</v>
      </c>
      <c r="K365" s="1">
        <f t="shared" si="1118"/>
        <v>953</v>
      </c>
      <c r="L365" s="20">
        <f t="shared" ref="L365" si="1119">SUMPRODUCT(L351)</f>
        <v>0</v>
      </c>
      <c r="M365" s="26">
        <f>ROUND(M351,0)</f>
        <v>39</v>
      </c>
      <c r="N365" s="26">
        <f t="shared" ref="N365:T365" si="1120">ROUND(N351,0)</f>
        <v>32</v>
      </c>
      <c r="O365" s="65">
        <f t="shared" si="1120"/>
        <v>878</v>
      </c>
      <c r="P365" s="65">
        <f t="shared" si="1120"/>
        <v>731</v>
      </c>
      <c r="Q365" s="65">
        <f t="shared" si="1120"/>
        <v>1404</v>
      </c>
      <c r="R365" s="65">
        <f t="shared" si="1120"/>
        <v>1170</v>
      </c>
      <c r="S365" s="65">
        <f t="shared" si="1120"/>
        <v>1716</v>
      </c>
      <c r="T365" s="65">
        <f t="shared" si="1120"/>
        <v>1431</v>
      </c>
      <c r="U365" s="46">
        <f t="shared" si="1090"/>
        <v>0.50157397691500516</v>
      </c>
      <c r="V365" s="45">
        <f t="shared" si="1091"/>
        <v>0.20041972717733469</v>
      </c>
      <c r="W365" s="24">
        <f t="shared" si="1092"/>
        <v>13.331782224290368</v>
      </c>
      <c r="AF365" s="64" t="str">
        <f t="shared" si="1082"/>
        <v>MURCIA (1)</v>
      </c>
      <c r="AG365" s="62">
        <f t="shared" si="1093"/>
        <v>25</v>
      </c>
      <c r="AH365" s="63">
        <f t="shared" si="1094"/>
        <v>38</v>
      </c>
      <c r="AI365" s="73">
        <f t="shared" si="1095"/>
        <v>568</v>
      </c>
      <c r="AJ365" s="74">
        <f t="shared" si="1096"/>
        <v>851</v>
      </c>
      <c r="AK365" s="73">
        <f t="shared" si="1097"/>
        <v>908</v>
      </c>
      <c r="AL365" s="74">
        <f t="shared" si="1098"/>
        <v>1362</v>
      </c>
      <c r="AM365" s="73">
        <f t="shared" si="1099"/>
        <v>1110</v>
      </c>
      <c r="AN365" s="74">
        <f t="shared" si="1100"/>
        <v>1665</v>
      </c>
      <c r="AR365" s="24">
        <f t="shared" si="1083"/>
        <v>13.331782224290368</v>
      </c>
      <c r="AS365" s="14">
        <f t="shared" si="1084"/>
        <v>0.50157397691500516</v>
      </c>
      <c r="AT365" s="75">
        <f t="shared" si="1085"/>
        <v>19.3717277486911</v>
      </c>
    </row>
    <row r="366" spans="1:46" ht="15.75" hidden="1" outlineLevel="2" thickBot="1" x14ac:dyDescent="0.3">
      <c r="A366" s="36" t="str">
        <f t="shared" ref="A366" si="1121">A324</f>
        <v>GALICIA (2)</v>
      </c>
      <c r="B366" s="104">
        <f t="shared" ref="B366:L366" si="1122">SUMPRODUCT(B352:B353)</f>
        <v>270600</v>
      </c>
      <c r="C366" s="105">
        <f t="shared" si="1122"/>
        <v>28498</v>
      </c>
      <c r="D366" s="21">
        <f>ROUND(D352+D353,0)</f>
        <v>126</v>
      </c>
      <c r="E366" s="21">
        <f t="shared" ref="E366:K366" si="1123">ROUND(E352+E353,0)</f>
        <v>106</v>
      </c>
      <c r="F366" s="1">
        <f t="shared" si="1123"/>
        <v>2921</v>
      </c>
      <c r="G366" s="1">
        <f t="shared" si="1123"/>
        <v>2436</v>
      </c>
      <c r="H366" s="1">
        <f t="shared" si="1123"/>
        <v>4679</v>
      </c>
      <c r="I366" s="1">
        <f t="shared" si="1123"/>
        <v>3899</v>
      </c>
      <c r="J366" s="1">
        <f t="shared" si="1123"/>
        <v>5720</v>
      </c>
      <c r="K366" s="1">
        <f t="shared" si="1123"/>
        <v>4766</v>
      </c>
      <c r="L366" s="56">
        <f t="shared" si="1122"/>
        <v>0</v>
      </c>
      <c r="M366" s="26">
        <f>ROUND(M352+M353,0)</f>
        <v>191</v>
      </c>
      <c r="N366" s="26">
        <f t="shared" ref="N366:T366" si="1124">ROUND(N352+N353,0)</f>
        <v>159</v>
      </c>
      <c r="O366" s="65">
        <f t="shared" si="1124"/>
        <v>4384</v>
      </c>
      <c r="P366" s="65">
        <f t="shared" si="1124"/>
        <v>3655</v>
      </c>
      <c r="Q366" s="65">
        <f t="shared" si="1124"/>
        <v>7018</v>
      </c>
      <c r="R366" s="65">
        <f t="shared" si="1124"/>
        <v>5932</v>
      </c>
      <c r="S366" s="65">
        <f t="shared" si="1124"/>
        <v>8580</v>
      </c>
      <c r="T366" s="65">
        <f t="shared" si="1124"/>
        <v>7150</v>
      </c>
      <c r="U366" s="46">
        <f t="shared" si="1090"/>
        <v>0.50020981955518251</v>
      </c>
      <c r="V366" s="45">
        <f t="shared" si="1091"/>
        <v>0.20016785564414596</v>
      </c>
      <c r="W366" s="24">
        <f t="shared" si="1092"/>
        <v>9.4954031861885042</v>
      </c>
      <c r="AF366" s="64" t="str">
        <f t="shared" si="1082"/>
        <v>GALICIA (2)</v>
      </c>
      <c r="AG366" s="62">
        <f t="shared" si="1093"/>
        <v>123</v>
      </c>
      <c r="AH366" s="63">
        <f t="shared" si="1094"/>
        <v>185</v>
      </c>
      <c r="AI366" s="73">
        <f t="shared" si="1095"/>
        <v>2834</v>
      </c>
      <c r="AJ366" s="74">
        <f t="shared" si="1096"/>
        <v>4253</v>
      </c>
      <c r="AK366" s="73">
        <f t="shared" si="1097"/>
        <v>4539</v>
      </c>
      <c r="AL366" s="74">
        <f t="shared" si="1098"/>
        <v>6852</v>
      </c>
      <c r="AM366" s="73">
        <f t="shared" si="1099"/>
        <v>5548</v>
      </c>
      <c r="AN366" s="74">
        <f t="shared" si="1100"/>
        <v>8323</v>
      </c>
      <c r="AR366" s="24">
        <f t="shared" si="1083"/>
        <v>9.4954031861885042</v>
      </c>
      <c r="AS366" s="14">
        <f t="shared" si="1084"/>
        <v>0.50020981955518251</v>
      </c>
      <c r="AT366" s="75">
        <f t="shared" si="1085"/>
        <v>20.50258684405026</v>
      </c>
    </row>
    <row r="367" spans="1:46" ht="15.75" hidden="1" outlineLevel="2" thickBot="1" x14ac:dyDescent="0.3">
      <c r="A367" s="35" t="str">
        <f t="shared" ref="A367" si="1125">A325</f>
        <v>VALENCIANA (3)</v>
      </c>
      <c r="B367" s="104">
        <f>SUMPRODUCT(B354:B356)</f>
        <v>444000</v>
      </c>
      <c r="C367" s="105">
        <f>SUMPRODUCT(C354:C356)</f>
        <v>36990</v>
      </c>
      <c r="D367" s="21">
        <f>ROUND(D355+D354+D356,0)</f>
        <v>199</v>
      </c>
      <c r="E367" s="21">
        <f t="shared" ref="E367:K367" si="1126">ROUND(E355+E354+E356,0)</f>
        <v>166</v>
      </c>
      <c r="F367" s="1">
        <f t="shared" si="1126"/>
        <v>4576</v>
      </c>
      <c r="G367" s="1">
        <f t="shared" si="1126"/>
        <v>3814</v>
      </c>
      <c r="H367" s="1">
        <f t="shared" si="1126"/>
        <v>7323</v>
      </c>
      <c r="I367" s="1">
        <f t="shared" si="1126"/>
        <v>6102</v>
      </c>
      <c r="J367" s="1">
        <f t="shared" si="1126"/>
        <v>8954</v>
      </c>
      <c r="K367" s="1">
        <f t="shared" si="1126"/>
        <v>7459</v>
      </c>
      <c r="L367" s="56">
        <f t="shared" ref="L367" si="1127">SUMPRODUCT(L354:L356)</f>
        <v>0</v>
      </c>
      <c r="M367" s="26">
        <f>ROUND(M355+M354+M356,0)</f>
        <v>292</v>
      </c>
      <c r="N367" s="26">
        <f t="shared" ref="N367:T367" si="1128">ROUND(N355+N354+N356,0)</f>
        <v>243</v>
      </c>
      <c r="O367" s="65">
        <f t="shared" si="1128"/>
        <v>6691</v>
      </c>
      <c r="P367" s="65">
        <f t="shared" si="1128"/>
        <v>5577</v>
      </c>
      <c r="Q367" s="65">
        <f t="shared" si="1128"/>
        <v>10707</v>
      </c>
      <c r="R367" s="65">
        <f t="shared" si="1128"/>
        <v>8923</v>
      </c>
      <c r="S367" s="65">
        <f t="shared" si="1128"/>
        <v>13093</v>
      </c>
      <c r="T367" s="65">
        <f t="shared" si="1128"/>
        <v>10908</v>
      </c>
      <c r="U367" s="46">
        <f t="shared" si="1090"/>
        <v>0.4623944228448853</v>
      </c>
      <c r="V367" s="45">
        <f t="shared" si="1091"/>
        <v>0.20042901193189433</v>
      </c>
      <c r="W367" s="24">
        <f t="shared" si="1092"/>
        <v>12.003244120032441</v>
      </c>
      <c r="AF367" s="64" t="str">
        <f t="shared" si="1082"/>
        <v>VALENCIANA (3)</v>
      </c>
      <c r="AG367" s="62">
        <f t="shared" si="1093"/>
        <v>193</v>
      </c>
      <c r="AH367" s="63">
        <f t="shared" si="1094"/>
        <v>283</v>
      </c>
      <c r="AI367" s="73">
        <f t="shared" si="1095"/>
        <v>4439</v>
      </c>
      <c r="AJ367" s="74">
        <f t="shared" si="1096"/>
        <v>6491</v>
      </c>
      <c r="AK367" s="73">
        <f t="shared" si="1097"/>
        <v>7103</v>
      </c>
      <c r="AL367" s="74">
        <f t="shared" si="1098"/>
        <v>10386</v>
      </c>
      <c r="AM367" s="73">
        <f t="shared" si="1099"/>
        <v>8684</v>
      </c>
      <c r="AN367" s="74">
        <f t="shared" si="1100"/>
        <v>12699</v>
      </c>
      <c r="AR367" s="24">
        <f t="shared" si="1083"/>
        <v>12.003244120032441</v>
      </c>
      <c r="AS367" s="14">
        <f t="shared" si="1084"/>
        <v>0.4623944228448853</v>
      </c>
      <c r="AT367" s="75">
        <f t="shared" si="1085"/>
        <v>19.558558558558556</v>
      </c>
    </row>
    <row r="368" spans="1:46" ht="15.75" hidden="1" outlineLevel="2" thickBot="1" x14ac:dyDescent="0.3">
      <c r="A368" s="95" t="str">
        <f t="shared" ref="A368" si="1129">A326</f>
        <v>TARIFA CONJUNTA (18)</v>
      </c>
      <c r="B368" s="104">
        <f>SUMPRODUCT(B339:B358)</f>
        <v>1684200</v>
      </c>
      <c r="C368" s="105">
        <f>SUMPRODUCT(C339:C358)</f>
        <v>174169</v>
      </c>
      <c r="D368" s="1">
        <f>ROUND(SUM(D339:D356),0)</f>
        <v>1086</v>
      </c>
      <c r="E368" s="1">
        <f t="shared" ref="E368:K368" si="1130">ROUND(SUM(E339:E356),0)</f>
        <v>912</v>
      </c>
      <c r="F368" s="1">
        <f t="shared" si="1130"/>
        <v>24322</v>
      </c>
      <c r="G368" s="1">
        <f t="shared" si="1130"/>
        <v>20365</v>
      </c>
      <c r="H368" s="1">
        <f t="shared" si="1130"/>
        <v>37340</v>
      </c>
      <c r="I368" s="1">
        <f t="shared" si="1130"/>
        <v>31355</v>
      </c>
      <c r="J368" s="1">
        <f t="shared" si="1130"/>
        <v>46495</v>
      </c>
      <c r="K368" s="1">
        <f t="shared" si="1130"/>
        <v>38934</v>
      </c>
      <c r="L368" s="56">
        <f t="shared" ref="L368" si="1131">SUMPRODUCT(L339:L358)</f>
        <v>16.155000000000001</v>
      </c>
      <c r="M368" s="26">
        <f>ROUND(SUM(M339:M356),0)</f>
        <v>1593</v>
      </c>
      <c r="N368" s="26">
        <f t="shared" ref="N368:T368" si="1132">ROUND(SUM(N339:N356),0)</f>
        <v>1333</v>
      </c>
      <c r="O368" s="65">
        <f t="shared" si="1132"/>
        <v>35697</v>
      </c>
      <c r="P368" s="65">
        <f t="shared" si="1132"/>
        <v>29843</v>
      </c>
      <c r="Q368" s="65">
        <f t="shared" si="1132"/>
        <v>54777</v>
      </c>
      <c r="R368" s="65">
        <f t="shared" si="1132"/>
        <v>46024</v>
      </c>
      <c r="S368" s="65">
        <f t="shared" si="1132"/>
        <v>68194</v>
      </c>
      <c r="T368" s="65">
        <f t="shared" si="1132"/>
        <v>57043</v>
      </c>
      <c r="U368" s="46">
        <f t="shared" si="1090"/>
        <v>0.46512046026609144</v>
      </c>
      <c r="V368" s="45">
        <f t="shared" si="1091"/>
        <v>0.19420044177325724</v>
      </c>
      <c r="W368" s="24">
        <f t="shared" si="1092"/>
        <v>9.6699182977452942</v>
      </c>
      <c r="AF368" s="64" t="str">
        <f t="shared" si="1082"/>
        <v>TARIFA CONJUNTA (18)</v>
      </c>
      <c r="AG368" s="62">
        <f t="shared" si="1093"/>
        <v>1057</v>
      </c>
      <c r="AH368" s="63">
        <f t="shared" si="1094"/>
        <v>1548</v>
      </c>
      <c r="AI368" s="73">
        <f t="shared" si="1095"/>
        <v>23644</v>
      </c>
      <c r="AJ368" s="74">
        <f t="shared" si="1096"/>
        <v>34677</v>
      </c>
      <c r="AK368" s="73">
        <f t="shared" si="1097"/>
        <v>36347</v>
      </c>
      <c r="AL368" s="74">
        <f t="shared" si="1098"/>
        <v>53334</v>
      </c>
      <c r="AM368" s="73">
        <f t="shared" si="1099"/>
        <v>45201</v>
      </c>
      <c r="AN368" s="74">
        <f t="shared" si="1100"/>
        <v>66263</v>
      </c>
      <c r="AR368" s="24">
        <f t="shared" si="1083"/>
        <v>9.6699182977452942</v>
      </c>
      <c r="AS368" s="14">
        <f t="shared" si="1084"/>
        <v>0.46512046026609144</v>
      </c>
      <c r="AT368" s="75">
        <f t="shared" si="1085"/>
        <v>26.838261489134307</v>
      </c>
    </row>
    <row r="369" spans="1:48" ht="15.75" hidden="1" outlineLevel="2" thickBot="1" x14ac:dyDescent="0.3">
      <c r="A369" s="96" t="str">
        <f t="shared" ref="A369" si="1133">A327</f>
        <v>CASTILLA-LEÓN SIN GRATUITO (3)</v>
      </c>
      <c r="B369" s="104"/>
      <c r="C369" s="105"/>
      <c r="D369" s="21"/>
      <c r="E369" s="21"/>
      <c r="F369" s="1"/>
      <c r="G369" s="1"/>
      <c r="H369" s="1"/>
      <c r="I369" s="1"/>
      <c r="J369" s="1"/>
      <c r="K369" s="1"/>
      <c r="L369" s="56" t="e">
        <f>L363-#REF!</f>
        <v>#REF!</v>
      </c>
      <c r="M369" s="26"/>
      <c r="N369" s="26"/>
      <c r="O369" s="65"/>
      <c r="P369" s="65"/>
      <c r="Q369" s="65"/>
      <c r="R369" s="65"/>
      <c r="S369" s="65"/>
      <c r="T369" s="65"/>
      <c r="U369" s="46"/>
      <c r="V369" s="45"/>
      <c r="W369" s="24"/>
      <c r="AF369" s="64" t="str">
        <f t="shared" si="1082"/>
        <v>CASTILLA-LEÓN SIN GRATUITO (3)</v>
      </c>
      <c r="AG369" s="62"/>
      <c r="AH369" s="63"/>
      <c r="AI369" s="73"/>
      <c r="AJ369" s="74"/>
      <c r="AK369" s="73"/>
      <c r="AL369" s="74"/>
      <c r="AM369" s="73"/>
      <c r="AN369" s="74"/>
      <c r="AR369" s="24"/>
      <c r="AS369" s="14"/>
      <c r="AT369" s="75"/>
    </row>
    <row r="370" spans="1:48" ht="15.75" hidden="1" outlineLevel="2" thickBot="1" x14ac:dyDescent="0.3">
      <c r="A370" s="96" t="str">
        <f t="shared" ref="A370" si="1134">A328</f>
        <v>CATALUÑA SIN GRATUITO (3)</v>
      </c>
      <c r="B370" s="104"/>
      <c r="C370" s="105"/>
      <c r="D370" s="21"/>
      <c r="E370" s="21"/>
      <c r="F370" s="1"/>
      <c r="G370" s="1"/>
      <c r="H370" s="1"/>
      <c r="I370" s="1"/>
      <c r="J370" s="1"/>
      <c r="K370" s="1"/>
      <c r="L370" s="56" t="e">
        <f>L364-#REF!</f>
        <v>#REF!</v>
      </c>
      <c r="M370" s="26"/>
      <c r="N370" s="26"/>
      <c r="O370" s="65"/>
      <c r="P370" s="65"/>
      <c r="Q370" s="65"/>
      <c r="R370" s="65"/>
      <c r="S370" s="65"/>
      <c r="T370" s="65"/>
      <c r="U370" s="46"/>
      <c r="V370" s="45"/>
      <c r="W370" s="24"/>
      <c r="AF370" s="64" t="str">
        <f t="shared" si="1082"/>
        <v>CATALUÑA SIN GRATUITO (3)</v>
      </c>
      <c r="AG370" s="62"/>
      <c r="AH370" s="63"/>
      <c r="AI370" s="73"/>
      <c r="AJ370" s="74"/>
      <c r="AK370" s="73"/>
      <c r="AL370" s="74"/>
      <c r="AM370" s="73"/>
      <c r="AN370" s="74"/>
      <c r="AR370" s="24"/>
      <c r="AS370" s="14"/>
      <c r="AT370" s="75"/>
    </row>
    <row r="371" spans="1:48" ht="15.75" hidden="1" outlineLevel="2" thickBot="1" x14ac:dyDescent="0.3">
      <c r="A371" s="36" t="str">
        <f t="shared" ref="A371" si="1135">A329</f>
        <v>GALICIA SIN DEPORTIVO (10)</v>
      </c>
      <c r="B371" s="104"/>
      <c r="C371" s="105"/>
      <c r="D371" s="21"/>
      <c r="E371" s="21"/>
      <c r="F371" s="1"/>
      <c r="G371" s="1"/>
      <c r="H371" s="1"/>
      <c r="I371" s="1"/>
      <c r="J371" s="1"/>
      <c r="K371" s="1"/>
      <c r="L371" s="56"/>
      <c r="M371" s="26"/>
      <c r="N371" s="26"/>
      <c r="O371" s="65"/>
      <c r="P371" s="65"/>
      <c r="Q371" s="65"/>
      <c r="R371" s="65"/>
      <c r="S371" s="65"/>
      <c r="T371" s="65"/>
      <c r="U371" s="46"/>
      <c r="V371" s="45"/>
      <c r="W371" s="24"/>
      <c r="AF371" s="64" t="str">
        <f t="shared" si="1082"/>
        <v>GALICIA SIN DEPORTIVO (10)</v>
      </c>
      <c r="AG371" s="62"/>
      <c r="AH371" s="63"/>
      <c r="AI371" s="73"/>
      <c r="AJ371" s="74"/>
      <c r="AK371" s="73"/>
      <c r="AL371" s="74"/>
      <c r="AM371" s="73"/>
      <c r="AN371" s="74"/>
      <c r="AR371" s="24">
        <f t="shared" si="1083"/>
        <v>0</v>
      </c>
      <c r="AS371" s="14">
        <f t="shared" si="1084"/>
        <v>0</v>
      </c>
      <c r="AT371" s="75" t="e">
        <f t="shared" si="1085"/>
        <v>#DIV/0!</v>
      </c>
    </row>
    <row r="372" spans="1:48" ht="15.75" hidden="1" outlineLevel="2" thickBot="1" x14ac:dyDescent="0.3">
      <c r="A372" s="35" t="str">
        <f t="shared" ref="A372" si="1136">A330</f>
        <v>VALENCIANA SIN DEPORTIVO (2)</v>
      </c>
      <c r="B372" s="104">
        <f t="shared" ref="B372:L372" si="1137">B367-B356</f>
        <v>389600</v>
      </c>
      <c r="C372" s="105">
        <f t="shared" si="1137"/>
        <v>32077</v>
      </c>
      <c r="D372" s="21">
        <f>ROUND(D354+D355,0)</f>
        <v>161</v>
      </c>
      <c r="E372" s="21">
        <f t="shared" ref="E372:K372" si="1138">ROUND(E354+E355,0)</f>
        <v>134</v>
      </c>
      <c r="F372" s="1">
        <f t="shared" si="1138"/>
        <v>3711</v>
      </c>
      <c r="G372" s="1">
        <f t="shared" si="1138"/>
        <v>3093</v>
      </c>
      <c r="H372" s="1">
        <f t="shared" si="1138"/>
        <v>5939</v>
      </c>
      <c r="I372" s="1">
        <f t="shared" si="1138"/>
        <v>4949</v>
      </c>
      <c r="J372" s="1">
        <f t="shared" si="1138"/>
        <v>7263</v>
      </c>
      <c r="K372" s="1">
        <f t="shared" si="1138"/>
        <v>6052</v>
      </c>
      <c r="L372" s="56">
        <f t="shared" si="1137"/>
        <v>0</v>
      </c>
      <c r="M372" s="26">
        <f>ROUND(M354+M355,0)</f>
        <v>242</v>
      </c>
      <c r="N372" s="26">
        <f t="shared" ref="N372:T372" si="1139">ROUND(N354+N355,0)</f>
        <v>202</v>
      </c>
      <c r="O372" s="65">
        <f t="shared" si="1139"/>
        <v>5567</v>
      </c>
      <c r="P372" s="65">
        <f t="shared" si="1139"/>
        <v>4640</v>
      </c>
      <c r="Q372" s="65">
        <f t="shared" si="1139"/>
        <v>8908</v>
      </c>
      <c r="R372" s="65">
        <f t="shared" si="1139"/>
        <v>7424</v>
      </c>
      <c r="S372" s="65">
        <f t="shared" si="1139"/>
        <v>10894</v>
      </c>
      <c r="T372" s="65">
        <f t="shared" si="1139"/>
        <v>9079</v>
      </c>
      <c r="U372" s="46">
        <f t="shared" si="1090"/>
        <v>0.50016523463317908</v>
      </c>
      <c r="V372" s="45">
        <f t="shared" si="1091"/>
        <v>0.20009914077990754</v>
      </c>
      <c r="W372" s="24">
        <f t="shared" si="1092"/>
        <v>12.14577423075724</v>
      </c>
      <c r="AF372" s="64" t="str">
        <f t="shared" si="1082"/>
        <v>VALENCIANA SIN DEPORTIVO (2)</v>
      </c>
      <c r="AG372" s="62">
        <f>ROUND((D372+E372)/$AF$2,0)</f>
        <v>156</v>
      </c>
      <c r="AH372" s="63">
        <f>ROUND((M372+N372)/$AF$2,0)</f>
        <v>235</v>
      </c>
      <c r="AI372" s="73">
        <f>ROUND((F372+G372)/$AF$2,0)</f>
        <v>3600</v>
      </c>
      <c r="AJ372" s="74">
        <f t="shared" ref="AJ372" si="1140">ROUND((O372+P372)/$AF$2,0)</f>
        <v>5401</v>
      </c>
      <c r="AK372" s="73">
        <f>ROUND((H372+I372)/$AF$2,0)</f>
        <v>5761</v>
      </c>
      <c r="AL372" s="74">
        <f t="shared" ref="AL372" si="1141">ROUND((Q372+R372)/$AF$2,0)</f>
        <v>8641</v>
      </c>
      <c r="AM372" s="73">
        <f>ROUND((J372+K372)/$AF$2,0)</f>
        <v>7045</v>
      </c>
      <c r="AN372" s="74">
        <f t="shared" ref="AN372" si="1142">ROUND((S372+T372)/$AF$2,0)</f>
        <v>10568</v>
      </c>
      <c r="AR372" s="24">
        <f t="shared" si="1083"/>
        <v>12.14577423075724</v>
      </c>
      <c r="AS372" s="14">
        <f t="shared" si="1084"/>
        <v>0.50016523463317908</v>
      </c>
      <c r="AT372" s="75">
        <f t="shared" si="1085"/>
        <v>18.08264887063655</v>
      </c>
    </row>
    <row r="373" spans="1:48" ht="15.75" hidden="1" outlineLevel="2" thickBot="1" x14ac:dyDescent="0.3">
      <c r="A373" s="97" t="str">
        <f t="shared" ref="A373" si="1143">A331</f>
        <v>TARIFA CONJUNTA DE PAGO (31)</v>
      </c>
      <c r="B373" s="104"/>
      <c r="C373" s="105"/>
      <c r="D373" s="21"/>
      <c r="E373" s="21"/>
      <c r="F373" s="1"/>
      <c r="G373" s="1"/>
      <c r="H373" s="1"/>
      <c r="I373" s="1"/>
      <c r="J373" s="1"/>
      <c r="K373" s="1"/>
      <c r="L373" s="56" t="e">
        <f>L368-#REF!-#REF!</f>
        <v>#REF!</v>
      </c>
      <c r="M373" s="26"/>
      <c r="N373" s="26"/>
      <c r="O373" s="65"/>
      <c r="P373" s="65"/>
      <c r="Q373" s="65"/>
      <c r="R373" s="65"/>
      <c r="S373" s="65"/>
      <c r="T373" s="65"/>
      <c r="U373" s="46"/>
      <c r="V373" s="45"/>
      <c r="W373" s="24"/>
      <c r="AF373" s="64" t="str">
        <f t="shared" si="1082"/>
        <v>TARIFA CONJUNTA DE PAGO (31)</v>
      </c>
      <c r="AG373" s="62"/>
      <c r="AH373" s="63"/>
      <c r="AI373" s="73"/>
      <c r="AJ373" s="74"/>
      <c r="AK373" s="73"/>
      <c r="AL373" s="74"/>
      <c r="AM373" s="73"/>
      <c r="AN373" s="74"/>
      <c r="AR373" s="24"/>
      <c r="AS373" s="14"/>
      <c r="AT373" s="75"/>
    </row>
    <row r="374" spans="1:48" ht="15.75" hidden="1" outlineLevel="2" thickBot="1" x14ac:dyDescent="0.3">
      <c r="A374" s="98" t="str">
        <f t="shared" ref="A374" si="1144">A332</f>
        <v>TARIFA CONJUNTA INFORMACIÓN GENERAL (17)</v>
      </c>
      <c r="B374" s="104">
        <f>+B368-B356</f>
        <v>1629800</v>
      </c>
      <c r="C374" s="104">
        <f>+C368-C356</f>
        <v>169256</v>
      </c>
      <c r="D374" s="1">
        <f>ROUND(D368-D356,0)</f>
        <v>1048</v>
      </c>
      <c r="E374" s="1">
        <f t="shared" ref="E374:K374" si="1145">ROUND(E368-E356,0)</f>
        <v>880</v>
      </c>
      <c r="F374" s="1">
        <f t="shared" si="1145"/>
        <v>23457</v>
      </c>
      <c r="G374" s="1">
        <f t="shared" si="1145"/>
        <v>19644</v>
      </c>
      <c r="H374" s="1">
        <f t="shared" si="1145"/>
        <v>35956</v>
      </c>
      <c r="I374" s="1">
        <f t="shared" si="1145"/>
        <v>30202</v>
      </c>
      <c r="J374" s="1">
        <f t="shared" si="1145"/>
        <v>44804</v>
      </c>
      <c r="K374" s="1">
        <f t="shared" si="1145"/>
        <v>37527</v>
      </c>
      <c r="L374" s="56"/>
      <c r="M374" s="26">
        <f>ROUND(M368-M356,0)</f>
        <v>1543</v>
      </c>
      <c r="N374" s="26">
        <f t="shared" ref="N374:T374" si="1146">ROUND(N368-N356,0)</f>
        <v>1292</v>
      </c>
      <c r="O374" s="65">
        <f t="shared" si="1146"/>
        <v>34573</v>
      </c>
      <c r="P374" s="65">
        <f t="shared" si="1146"/>
        <v>28906</v>
      </c>
      <c r="Q374" s="65">
        <f t="shared" si="1146"/>
        <v>52978</v>
      </c>
      <c r="R374" s="65">
        <f t="shared" si="1146"/>
        <v>44525</v>
      </c>
      <c r="S374" s="65">
        <f t="shared" si="1146"/>
        <v>65995</v>
      </c>
      <c r="T374" s="65">
        <f t="shared" si="1146"/>
        <v>55214</v>
      </c>
      <c r="U374" s="46"/>
      <c r="V374" s="45"/>
      <c r="W374" s="24"/>
      <c r="AF374" s="64" t="str">
        <f t="shared" si="1082"/>
        <v>TARIFA CONJUNTA INFORMACIÓN GENERAL (17)</v>
      </c>
      <c r="AG374" s="62">
        <f>ROUND((D374+E374)/$AF$2,0)</f>
        <v>1020</v>
      </c>
      <c r="AH374" s="63">
        <f>ROUND((M374+N374)/$AF$2,0)</f>
        <v>1500</v>
      </c>
      <c r="AI374" s="73">
        <f>ROUND((F374+G374)/$AF$2,0)</f>
        <v>22805</v>
      </c>
      <c r="AJ374" s="74">
        <f t="shared" ref="AJ374" si="1147">ROUND((O374+P374)/$AF$2,0)</f>
        <v>33587</v>
      </c>
      <c r="AK374" s="73">
        <f>ROUND((H374+I374)/$AF$2,0)</f>
        <v>35004</v>
      </c>
      <c r="AL374" s="74">
        <f t="shared" ref="AL374" si="1148">ROUND((Q374+R374)/$AF$2,0)</f>
        <v>51589</v>
      </c>
      <c r="AM374" s="73">
        <f>ROUND((J374+K374)/$AF$2,0)</f>
        <v>43561</v>
      </c>
      <c r="AN374" s="74">
        <f t="shared" ref="AN374" si="1149">ROUND((S374+T374)/$AF$2,0)</f>
        <v>64132</v>
      </c>
      <c r="AR374" s="24">
        <f t="shared" si="1083"/>
        <v>0</v>
      </c>
      <c r="AS374" s="14">
        <f t="shared" si="1084"/>
        <v>0</v>
      </c>
      <c r="AT374" s="75">
        <f t="shared" si="1085"/>
        <v>26.727819364339183</v>
      </c>
    </row>
    <row r="375" spans="1:48" ht="15.75" hidden="1" outlineLevel="2" thickBot="1" x14ac:dyDescent="0.3">
      <c r="A375" s="99" t="str">
        <f t="shared" ref="A375" si="1150">A333</f>
        <v>TARIFA CONJUNTA INFORMACIÓN GENERAL de PAGO (29)</v>
      </c>
      <c r="B375" s="104"/>
      <c r="C375" s="105"/>
      <c r="D375" s="21"/>
      <c r="E375" s="21"/>
      <c r="F375" s="1"/>
      <c r="G375" s="1"/>
      <c r="H375" s="1"/>
      <c r="I375" s="1"/>
      <c r="J375" s="1"/>
      <c r="K375" s="1"/>
      <c r="L375" s="56"/>
      <c r="M375" s="26"/>
      <c r="N375" s="26"/>
      <c r="O375" s="65"/>
      <c r="P375" s="65"/>
      <c r="Q375" s="65"/>
      <c r="R375" s="65"/>
      <c r="S375" s="65"/>
      <c r="T375" s="65"/>
      <c r="U375" s="46"/>
      <c r="V375" s="45"/>
      <c r="W375" s="24"/>
      <c r="AF375" s="64" t="str">
        <f t="shared" si="1082"/>
        <v>TARIFA CONJUNTA INFORMACIÓN GENERAL de PAGO (29)</v>
      </c>
      <c r="AG375" s="62"/>
      <c r="AH375" s="63"/>
      <c r="AI375" s="73"/>
      <c r="AJ375" s="74"/>
      <c r="AK375" s="73"/>
      <c r="AL375" s="74"/>
      <c r="AM375" s="73"/>
      <c r="AN375" s="74"/>
      <c r="AR375" s="24"/>
      <c r="AS375" s="14"/>
      <c r="AT375" s="75"/>
    </row>
    <row r="376" spans="1:48" ht="15.75" hidden="1" outlineLevel="2" thickBot="1" x14ac:dyDescent="0.3">
      <c r="A376" s="41" t="str">
        <f t="shared" ref="A376" si="1151">A334</f>
        <v>TARIFA LÍDERES (9)</v>
      </c>
      <c r="B376" s="107">
        <f>+B340+B343+B344+B346+B347+B348+B352+B354+B355</f>
        <v>1346300</v>
      </c>
      <c r="C376" s="108"/>
      <c r="D376" s="1">
        <f>ROUND(D340+D343+D344+D346+D347+D348+D352+D354+D355,0)</f>
        <v>744</v>
      </c>
      <c r="E376" s="1">
        <f t="shared" ref="E376:K376" si="1152">ROUND(E340+E343+E344+E346+E347+E348+E352+E354+E355,0)</f>
        <v>627</v>
      </c>
      <c r="F376" s="1">
        <f t="shared" si="1152"/>
        <v>16348</v>
      </c>
      <c r="G376" s="1">
        <f t="shared" si="1152"/>
        <v>13716</v>
      </c>
      <c r="H376" s="1">
        <f t="shared" si="1152"/>
        <v>24801</v>
      </c>
      <c r="I376" s="1">
        <f t="shared" si="1152"/>
        <v>20909</v>
      </c>
      <c r="J376" s="1">
        <f t="shared" si="1152"/>
        <v>30956</v>
      </c>
      <c r="K376" s="1">
        <f t="shared" si="1152"/>
        <v>25989</v>
      </c>
      <c r="L376" s="56">
        <f t="shared" ref="L376" si="1153">L340+L343+L344+L346+L347+L348+L352+L354+L355</f>
        <v>0</v>
      </c>
      <c r="M376" s="26">
        <f>ROUND(M340+M343+M344+M346+M347+M348+M352+M354+M355,0)</f>
        <v>1087</v>
      </c>
      <c r="N376" s="26">
        <f t="shared" ref="N376:T376" si="1154">ROUND(N340+N343+N344+N346+N347+N348+N352+N354+N355,0)</f>
        <v>913</v>
      </c>
      <c r="O376" s="65">
        <f t="shared" si="1154"/>
        <v>23909</v>
      </c>
      <c r="P376" s="65">
        <f t="shared" si="1154"/>
        <v>20010</v>
      </c>
      <c r="Q376" s="65">
        <f t="shared" si="1154"/>
        <v>36239</v>
      </c>
      <c r="R376" s="65">
        <f t="shared" si="1154"/>
        <v>30580</v>
      </c>
      <c r="S376" s="65">
        <f t="shared" si="1154"/>
        <v>45232</v>
      </c>
      <c r="T376" s="65">
        <f t="shared" si="1154"/>
        <v>37905</v>
      </c>
      <c r="U376" s="46"/>
      <c r="V376" s="45"/>
      <c r="W376" s="24"/>
      <c r="AF376" s="64" t="str">
        <f t="shared" si="1082"/>
        <v>TARIFA LÍDERES (9)</v>
      </c>
      <c r="AG376" s="140">
        <f>ROUND((D376+E376)/$AF$2,0)</f>
        <v>725</v>
      </c>
      <c r="AH376" s="141">
        <f>ROUND((M376+N376)/$AF$2,0)</f>
        <v>1058</v>
      </c>
      <c r="AI376" s="142">
        <f>ROUND((F376+G376)/$AF$2,0)</f>
        <v>15907</v>
      </c>
      <c r="AJ376" s="143">
        <f t="shared" ref="AJ376" si="1155">ROUND((O376+P376)/$AF$2,0)</f>
        <v>23238</v>
      </c>
      <c r="AK376" s="142">
        <f>ROUND((H376+I376)/$AF$2,0)</f>
        <v>24185</v>
      </c>
      <c r="AL376" s="143">
        <f t="shared" ref="AL376" si="1156">ROUND((Q376+R376)/$AF$2,0)</f>
        <v>35354</v>
      </c>
      <c r="AM376" s="142">
        <f>ROUND((J376+K376)/$AF$2,0)</f>
        <v>30130</v>
      </c>
      <c r="AN376" s="144">
        <f t="shared" ref="AN376" si="1157">ROUND((S376+T376)/$AF$2,0)</f>
        <v>43988</v>
      </c>
      <c r="AR376" s="24">
        <f t="shared" si="1083"/>
        <v>0</v>
      </c>
      <c r="AS376" s="14">
        <f t="shared" si="1084"/>
        <v>0</v>
      </c>
      <c r="AT376" s="75">
        <f t="shared" si="1085"/>
        <v>22.379855901359278</v>
      </c>
    </row>
    <row r="377" spans="1:48" hidden="1" outlineLevel="1" collapsed="1" x14ac:dyDescent="0.25"/>
    <row r="378" spans="1:48" ht="19.5" hidden="1" outlineLevel="1" thickBot="1" x14ac:dyDescent="0.35">
      <c r="AG378" s="282" t="s">
        <v>130</v>
      </c>
      <c r="AH378" s="283"/>
      <c r="AI378" s="283"/>
      <c r="AJ378" s="283"/>
      <c r="AK378" s="283"/>
      <c r="AL378" s="283"/>
      <c r="AM378" s="283"/>
      <c r="AN378" s="284"/>
    </row>
    <row r="379" spans="1:48" ht="15.75" hidden="1" outlineLevel="1" thickBot="1" x14ac:dyDescent="0.3">
      <c r="A379" s="114" t="str">
        <f>+A359</f>
        <v>ANDALUCÍA (1)</v>
      </c>
      <c r="AF379" s="169" t="s">
        <v>93</v>
      </c>
      <c r="AG379" s="152" t="str">
        <f>IF(AP397&gt;1,"ERROR",IF(AP379=1,AG317,IF(AP380=1,AG318,IF(AP381=1,AG319,IF(AP382=1,AG320,IF(AP383=1,AG321,IF(AP384=1,AG322,IF(AP385=1,AG323,IF(AP386=1,AG324,IF(AP387=1,AG325,IF(AP388=1,AG326,IF(AP389=1,AG327,IF(AP390=1,AG328,IF(AP391=1,AG329,IF(AP392=1,AG330,IF(AP393=1,AG331,IF(AP394=1,AG332,IF(AP395=1,AG333,IF(AP396=1,AG334,"")))))))))))))))))))</f>
        <v/>
      </c>
      <c r="AH379" s="153" t="str">
        <f>IF(AP397&gt;1,"ERROR",IF(AP379=1,AH317,IF(AP380=1,AH318,IF(AP381=1,AH319,IF(AP382=1,AH320,IF(AP383=1,AH321,IF(AP384=1,AH322,IF(AP385=1,AH323,IF(AP386=1,AH324,IF(AP387=1,AH325,IF(AP388=1,AH326,IF(AP389=1,AH327,IF(AP390=1,AH328,IF(AP391=1,AH329,IF(AP392=1,AH330,IF(AP393=1,AH331,IF(AP394=1,AH332,IF(AP395=1,AH333,IF(AP396=1,AH334,"")))))))))))))))))))</f>
        <v/>
      </c>
      <c r="AI379" s="154" t="str">
        <f>IF(AP397&gt;1,"ERROR",IF(AP379=1,AI317,IF(AP380=1,AI318,IF(AP381=1,AI319,IF(AP382=1,AI320,IF(AP383=1,AI321,IF(AP384=1,AI322,IF(AP385=1,AI323,IF(AP386=1,AI324,IF(AP387=1,AI325,IF(AP388=1,AI326,IF(AP389=1,AI327,IF(AP390=1,AI328,IF(AP391=1,AI329,IF(AP392=1,AI330,IF(AP393=1,AI331,IF(AP394=1,AI332,IF(AP395=1,AI333,IF(AP396=1,AI334,"")))))))))))))))))))</f>
        <v/>
      </c>
      <c r="AJ379" s="155" t="str">
        <f>IF($AP$397&gt;1,"ERROR",IF($AP$379=1,AJ317,IF($AP$380=1,AJ318,IF($AP$381=1,AJ319,IF($AP$382=1,AJ320,IF($AP$383=1,AJ321,IF($AP$384=1,AJ322,IF($AP$385=1,AJ323,IF($AP$386=1,AJ324,IF($AP$387=1,AJ325,IF($AP$388=1,AJ326,IF($AP$389=1,AJ327,IF($AP$390=1,AJ328,IF($AP$391=1,AJ329,IF($AP$392=1,AJ330,IF($AP$393=1,AJ331,IF($AP$394=1,AJ332,IF($AP$395=1,AJ333,IF($AP$396=1,AJ334,"")))))))))))))))))))</f>
        <v/>
      </c>
      <c r="AK379" s="154" t="str">
        <f>IF($AP$397&gt;1,"ERROR",IF($AP$379=1,AK317,IF($AP$380=1,AK318,IF($AP$381=1,AK319,IF($AP$382=1,AK320,IF($AP$383=1,AK321,IF($AP$384=1,AK322,IF($AP$385=1,AK323,IF($AP$386=1,AK324,IF($AP$387=1,AK325,IF($AP$388=1,AK326,IF($AP$389=1,AK327,IF($AP$390=1,AK328,IF($AP$391=1,AK329,IF($AP$392=1,AK330,IF($AP$393=1,AK331,IF($AP$394=1,AK332,IF($AP$395=1,AK333,IF($AP$396=1,AK334,"")))))))))))))))))))</f>
        <v/>
      </c>
      <c r="AL379" s="155" t="str">
        <f>IF($AP$397&gt;1,"ERROR",IF($AP$379=1,AL317,IF($AP$380=1,AL318,IF($AP$381=1,AL319,IF($AP$382=1,AL320,IF($AP$383=1,AL321,IF($AP$384=1,AL322,IF($AP$385=1,AL323,IF($AP$386=1,AL324,IF($AP$387=1,AL325,IF($AP$388=1,AL326,IF($AP$389=1,AL327,IF($AP$390=1,AL328,IF($AP$391=1,AL329,IF($AP$392=1,AL330,IF($AP$393=1,AL331,IF($AP$394=1,AL332,IF($AP$395=1,AL333,IF($AP$396=1,AL334,"")))))))))))))))))))</f>
        <v/>
      </c>
      <c r="AM379" s="154" t="str">
        <f>IF($AP$397&gt;1,"ERROR",IF($AP$379=1,AM317,IF($AP$380=1,AM318,IF($AP$381=1,AM319,IF($AP$382=1,AM320,IF($AP$383=1,AM321,IF($AP$384=1,AM322,IF($AP$385=1,AM323,IF($AP$386=1,AM324,IF($AP$387=1,AM325,IF($AP$388=1,AM326,IF($AP$389=1,AM327,IF($AP$390=1,AM328,IF($AP$391=1,AM329,IF($AP$392=1,AM330,IF($AP$393=1,AM331,IF($AP$394=1,AM332,IF($AP$395=1,AM333,IF($AP$396=1,AM334,"")))))))))))))))))))</f>
        <v/>
      </c>
      <c r="AN379" s="156" t="str">
        <f>IF($AP$397&gt;1,"ERROR",IF($AP$379=1,AN317,IF($AP$380=1,AN318,IF($AP$381=1,AN319,IF($AP$382=1,AN320,IF($AP$383=1,AN321,IF($AP$384=1,AN322,IF($AP$385=1,AN323,IF($AP$386=1,AN324,IF($AP$387=1,AN325,IF($AP$388=1,AN326,IF($AP$389=1,AN327,IF($AP$390=1,AN328,IF($AP$391=1,AN329,IF($AP$392=1,AN330,IF($AP$393=1,AN331,IF($AP$394=1,AN332,IF($AP$395=1,AN333,IF($AP$396=1,AN334,"")))))))))))))))))))</f>
        <v/>
      </c>
      <c r="AO379" t="s">
        <v>85</v>
      </c>
      <c r="AP379" s="58"/>
      <c r="AQ379">
        <v>1</v>
      </c>
      <c r="AT379" s="111">
        <f t="shared" ref="AT379:AT388" si="1158">B359</f>
        <v>0</v>
      </c>
      <c r="AU379" s="93" t="s">
        <v>119</v>
      </c>
      <c r="AV379" s="102">
        <f>AT379</f>
        <v>0</v>
      </c>
    </row>
    <row r="380" spans="1:48" ht="15.75" hidden="1" outlineLevel="1" thickBot="1" x14ac:dyDescent="0.3">
      <c r="A380" s="115" t="str">
        <f t="shared" ref="A380:A397" si="1159">+A360</f>
        <v>ASTURIAS (1)</v>
      </c>
      <c r="AF380" s="170" t="s">
        <v>94</v>
      </c>
      <c r="AG380" s="157" t="str">
        <f t="shared" ref="AG380:AN380" si="1160">IF($AP$397&gt;1,"ERROR",IF($AP$379=1,AG275,IF($AP$380=1,AG276,IF($AP$381=1,AG277,IF($AP$382=1,AG278,IF($AP$383=1,AG279,IF($AP$384=1,AG280,IF($AP$385=1,AG281,IF($AP$386=1,AG282,IF($AP$387=1,AG283,IF($AP$388=1,AG284,IF($AP$389=1,AG285,IF($AP$390=1,AG286,IF($AP$391=1,AG287,IF($AP$392=1,AG288,IF($AP$393=1,AG289,IF($AP$394=1,AG290,IF($AP$395=1,AG291,IF($AP$396=1,AG292,"")))))))))))))))))))</f>
        <v/>
      </c>
      <c r="AH380" s="158" t="str">
        <f t="shared" si="1160"/>
        <v/>
      </c>
      <c r="AI380" s="159" t="str">
        <f t="shared" si="1160"/>
        <v/>
      </c>
      <c r="AJ380" s="160" t="str">
        <f t="shared" si="1160"/>
        <v/>
      </c>
      <c r="AK380" s="159" t="str">
        <f t="shared" si="1160"/>
        <v/>
      </c>
      <c r="AL380" s="160" t="str">
        <f t="shared" si="1160"/>
        <v/>
      </c>
      <c r="AM380" s="159" t="str">
        <f t="shared" si="1160"/>
        <v/>
      </c>
      <c r="AN380" s="161" t="str">
        <f t="shared" si="1160"/>
        <v/>
      </c>
      <c r="AO380" t="s">
        <v>86</v>
      </c>
      <c r="AP380" s="78">
        <f>'tarifador 2019'!B33</f>
        <v>0</v>
      </c>
      <c r="AQ380">
        <v>1</v>
      </c>
      <c r="AT380" s="112">
        <f t="shared" si="1158"/>
        <v>288000</v>
      </c>
      <c r="AU380" s="94" t="s">
        <v>65</v>
      </c>
      <c r="AV380" s="102">
        <f t="shared" ref="AV380:AV396" si="1161">AT380</f>
        <v>288000</v>
      </c>
    </row>
    <row r="381" spans="1:48" ht="15.75" hidden="1" outlineLevel="1" thickBot="1" x14ac:dyDescent="0.3">
      <c r="A381" s="116" t="str">
        <f t="shared" si="1159"/>
        <v>BALEARES (2)</v>
      </c>
      <c r="AG381" s="62"/>
      <c r="AH381" s="63"/>
      <c r="AI381" s="73"/>
      <c r="AJ381" s="74"/>
      <c r="AK381" s="73"/>
      <c r="AL381" s="74"/>
      <c r="AM381" s="73"/>
      <c r="AN381" s="74"/>
      <c r="AO381" t="s">
        <v>87</v>
      </c>
      <c r="AP381" s="78">
        <f>'tarifador 2019'!B34</f>
        <v>0</v>
      </c>
      <c r="AQ381">
        <v>2</v>
      </c>
      <c r="AT381" s="112">
        <f t="shared" si="1158"/>
        <v>127700</v>
      </c>
      <c r="AU381" s="35" t="s">
        <v>66</v>
      </c>
      <c r="AV381" s="102">
        <f t="shared" si="1161"/>
        <v>127700</v>
      </c>
    </row>
    <row r="382" spans="1:48" ht="15.75" hidden="1" outlineLevel="1" thickBot="1" x14ac:dyDescent="0.3">
      <c r="A382" s="117" t="str">
        <f t="shared" si="1159"/>
        <v>CANARIAS (3)</v>
      </c>
      <c r="AG382" s="62"/>
      <c r="AH382" s="63"/>
      <c r="AI382" s="73"/>
      <c r="AJ382" s="74"/>
      <c r="AK382" s="73"/>
      <c r="AL382" s="74"/>
      <c r="AM382" s="73"/>
      <c r="AN382" s="74"/>
      <c r="AO382" t="s">
        <v>96</v>
      </c>
      <c r="AP382" s="78">
        <f>'tarifador 2019'!B35</f>
        <v>0</v>
      </c>
      <c r="AQ382">
        <v>3</v>
      </c>
      <c r="AT382" s="112">
        <f t="shared" si="1158"/>
        <v>233900</v>
      </c>
      <c r="AU382" s="36" t="s">
        <v>67</v>
      </c>
      <c r="AV382" s="102">
        <f t="shared" si="1161"/>
        <v>233900</v>
      </c>
    </row>
    <row r="383" spans="1:48" ht="15.75" hidden="1" outlineLevel="1" thickBot="1" x14ac:dyDescent="0.3">
      <c r="A383" s="116" t="str">
        <f t="shared" si="1159"/>
        <v>CASTILLA-LEÓN (2)</v>
      </c>
      <c r="AG383" s="62"/>
      <c r="AH383" s="63"/>
      <c r="AI383" s="73"/>
      <c r="AJ383" s="74"/>
      <c r="AK383" s="73"/>
      <c r="AL383" s="74"/>
      <c r="AM383" s="73"/>
      <c r="AN383" s="74"/>
      <c r="AO383" t="s">
        <v>88</v>
      </c>
      <c r="AP383" s="78">
        <f>'tarifador 2019'!B36</f>
        <v>0</v>
      </c>
      <c r="AQ383">
        <v>2</v>
      </c>
      <c r="AT383" s="112">
        <f t="shared" si="1158"/>
        <v>112000</v>
      </c>
      <c r="AU383" s="35" t="s">
        <v>109</v>
      </c>
      <c r="AV383" s="102">
        <f t="shared" si="1161"/>
        <v>112000</v>
      </c>
    </row>
    <row r="384" spans="1:48" ht="15.75" hidden="1" outlineLevel="1" thickBot="1" x14ac:dyDescent="0.3">
      <c r="A384" s="117" t="str">
        <f t="shared" si="1159"/>
        <v>CATALUÑA (3)</v>
      </c>
      <c r="AG384" s="62"/>
      <c r="AH384" s="63"/>
      <c r="AI384" s="73"/>
      <c r="AJ384" s="74"/>
      <c r="AK384" s="73"/>
      <c r="AL384" s="74"/>
      <c r="AM384" s="73"/>
      <c r="AN384" s="74"/>
      <c r="AO384" t="s">
        <v>89</v>
      </c>
      <c r="AP384" s="78">
        <f>'tarifador 2019'!B37</f>
        <v>0</v>
      </c>
      <c r="AQ384">
        <v>3</v>
      </c>
      <c r="AT384" s="112">
        <f t="shared" si="1158"/>
        <v>139600</v>
      </c>
      <c r="AU384" s="36" t="s">
        <v>115</v>
      </c>
      <c r="AV384" s="102">
        <f t="shared" si="1161"/>
        <v>139600</v>
      </c>
    </row>
    <row r="385" spans="1:48" ht="15.75" hidden="1" outlineLevel="1" thickBot="1" x14ac:dyDescent="0.3">
      <c r="A385" s="114" t="str">
        <f t="shared" si="1159"/>
        <v>MURCIA (1)</v>
      </c>
      <c r="AG385" s="62"/>
      <c r="AH385" s="63"/>
      <c r="AI385" s="73"/>
      <c r="AJ385" s="74"/>
      <c r="AK385" s="73"/>
      <c r="AL385" s="74"/>
      <c r="AM385" s="73"/>
      <c r="AN385" s="74"/>
      <c r="AO385" t="s">
        <v>90</v>
      </c>
      <c r="AP385" s="78"/>
      <c r="AQ385">
        <v>1</v>
      </c>
      <c r="AT385" s="112">
        <f t="shared" si="1158"/>
        <v>57300</v>
      </c>
      <c r="AU385" s="93" t="s">
        <v>70</v>
      </c>
      <c r="AV385" s="102">
        <f t="shared" si="1161"/>
        <v>57300</v>
      </c>
    </row>
    <row r="386" spans="1:48" ht="15.75" hidden="1" outlineLevel="1" thickBot="1" x14ac:dyDescent="0.3">
      <c r="A386" s="117" t="str">
        <f t="shared" si="1159"/>
        <v>GALICIA (2)</v>
      </c>
      <c r="AG386" s="62"/>
      <c r="AH386" s="63"/>
      <c r="AI386" s="73"/>
      <c r="AJ386" s="74"/>
      <c r="AK386" s="73"/>
      <c r="AL386" s="74"/>
      <c r="AM386" s="73"/>
      <c r="AN386" s="74"/>
      <c r="AO386" t="s">
        <v>91</v>
      </c>
      <c r="AP386" s="78">
        <f>'tarifador 2019'!B38</f>
        <v>0</v>
      </c>
      <c r="AQ386">
        <v>2</v>
      </c>
      <c r="AT386" s="112">
        <f t="shared" si="1158"/>
        <v>270600</v>
      </c>
      <c r="AU386" s="36" t="s">
        <v>71</v>
      </c>
      <c r="AV386" s="102">
        <f t="shared" si="1161"/>
        <v>270600</v>
      </c>
    </row>
    <row r="387" spans="1:48" ht="15.75" hidden="1" outlineLevel="1" thickBot="1" x14ac:dyDescent="0.3">
      <c r="A387" s="116" t="str">
        <f t="shared" si="1159"/>
        <v>VALENCIANA (3)</v>
      </c>
      <c r="AG387" s="62"/>
      <c r="AH387" s="63"/>
      <c r="AI387" s="73"/>
      <c r="AJ387" s="74"/>
      <c r="AK387" s="73"/>
      <c r="AL387" s="74"/>
      <c r="AM387" s="73"/>
      <c r="AN387" s="74"/>
      <c r="AO387" t="s">
        <v>92</v>
      </c>
      <c r="AP387" s="78">
        <f>'tarifador 2019'!B39</f>
        <v>0</v>
      </c>
      <c r="AQ387">
        <v>3</v>
      </c>
      <c r="AT387" s="112">
        <f t="shared" si="1158"/>
        <v>444000</v>
      </c>
      <c r="AU387" s="35" t="s">
        <v>72</v>
      </c>
      <c r="AV387" s="102">
        <f t="shared" si="1161"/>
        <v>444000</v>
      </c>
    </row>
    <row r="388" spans="1:48" ht="15.75" hidden="1" outlineLevel="1" thickBot="1" x14ac:dyDescent="0.3">
      <c r="A388" s="118" t="str">
        <f t="shared" si="1159"/>
        <v>TARIFA CONJUNTA (18)</v>
      </c>
      <c r="AG388" s="62"/>
      <c r="AH388" s="63"/>
      <c r="AI388" s="73"/>
      <c r="AJ388" s="74"/>
      <c r="AK388" s="73"/>
      <c r="AL388" s="74"/>
      <c r="AM388" s="73"/>
      <c r="AN388" s="74"/>
      <c r="AO388" t="s">
        <v>95</v>
      </c>
      <c r="AP388" s="78">
        <f>'tarifador 2019'!B30</f>
        <v>0</v>
      </c>
      <c r="AQ388">
        <v>18</v>
      </c>
      <c r="AT388" s="112">
        <f t="shared" si="1158"/>
        <v>1684200</v>
      </c>
      <c r="AU388" s="95" t="s">
        <v>118</v>
      </c>
      <c r="AV388" s="102">
        <f t="shared" si="1161"/>
        <v>1684200</v>
      </c>
    </row>
    <row r="389" spans="1:48" ht="15.75" hidden="1" outlineLevel="1" thickBot="1" x14ac:dyDescent="0.3">
      <c r="A389" s="119" t="str">
        <f t="shared" si="1159"/>
        <v>CASTILLA-LEÓN SIN GRATUITO (3)</v>
      </c>
      <c r="AO389" t="s">
        <v>97</v>
      </c>
      <c r="AP389" s="78"/>
      <c r="AT389" s="78"/>
      <c r="AU389" s="96" t="s">
        <v>116</v>
      </c>
      <c r="AV389" s="102">
        <f t="shared" si="1161"/>
        <v>0</v>
      </c>
    </row>
    <row r="390" spans="1:48" ht="15.75" hidden="1" outlineLevel="1" thickBot="1" x14ac:dyDescent="0.3">
      <c r="A390" s="119" t="str">
        <f t="shared" si="1159"/>
        <v>CATALUÑA SIN GRATUITO (3)</v>
      </c>
      <c r="AO390" t="s">
        <v>98</v>
      </c>
      <c r="AP390" s="78"/>
      <c r="AT390" s="78"/>
      <c r="AU390" s="96" t="s">
        <v>106</v>
      </c>
      <c r="AV390" s="102">
        <f t="shared" si="1161"/>
        <v>0</v>
      </c>
    </row>
    <row r="391" spans="1:48" ht="15.75" hidden="1" outlineLevel="1" thickBot="1" x14ac:dyDescent="0.3">
      <c r="A391" s="117" t="str">
        <f t="shared" si="1159"/>
        <v>GALICIA SIN DEPORTIVO (10)</v>
      </c>
      <c r="AO391" t="s">
        <v>99</v>
      </c>
      <c r="AP391" s="78"/>
      <c r="AT391" s="112">
        <f>B371</f>
        <v>0</v>
      </c>
      <c r="AU391" s="36" t="s">
        <v>107</v>
      </c>
      <c r="AV391" s="102">
        <f t="shared" si="1161"/>
        <v>0</v>
      </c>
    </row>
    <row r="392" spans="1:48" ht="15.75" hidden="1" outlineLevel="1" thickBot="1" x14ac:dyDescent="0.3">
      <c r="A392" s="116" t="str">
        <f t="shared" si="1159"/>
        <v>VALENCIANA SIN DEPORTIVO (2)</v>
      </c>
      <c r="AG392" s="62"/>
      <c r="AH392" s="63"/>
      <c r="AI392" s="73"/>
      <c r="AJ392" s="74"/>
      <c r="AK392" s="73"/>
      <c r="AL392" s="74"/>
      <c r="AM392" s="73"/>
      <c r="AN392" s="74"/>
      <c r="AO392" t="s">
        <v>100</v>
      </c>
      <c r="AP392" s="78">
        <f>'tarifador 2019'!B40</f>
        <v>0</v>
      </c>
      <c r="AQ392">
        <v>2</v>
      </c>
      <c r="AT392" s="112">
        <f>B372</f>
        <v>389600</v>
      </c>
      <c r="AU392" s="35" t="s">
        <v>108</v>
      </c>
      <c r="AV392" s="102">
        <f t="shared" si="1161"/>
        <v>389600</v>
      </c>
    </row>
    <row r="393" spans="1:48" ht="15.75" hidden="1" outlineLevel="1" thickBot="1" x14ac:dyDescent="0.3">
      <c r="A393" s="120" t="str">
        <f t="shared" si="1159"/>
        <v>TARIFA CONJUNTA DE PAGO (31)</v>
      </c>
      <c r="AO393" t="s">
        <v>101</v>
      </c>
      <c r="AP393" s="78"/>
      <c r="AQ393">
        <v>18</v>
      </c>
      <c r="AT393" s="78"/>
      <c r="AU393" s="97" t="s">
        <v>53</v>
      </c>
      <c r="AV393" s="102">
        <f t="shared" si="1161"/>
        <v>0</v>
      </c>
    </row>
    <row r="394" spans="1:48" ht="15.75" hidden="1" outlineLevel="1" thickBot="1" x14ac:dyDescent="0.3">
      <c r="A394" s="121" t="str">
        <f t="shared" si="1159"/>
        <v>TARIFA CONJUNTA INFORMACIÓN GENERAL (17)</v>
      </c>
      <c r="AG394" s="62"/>
      <c r="AH394" s="63"/>
      <c r="AI394" s="73"/>
      <c r="AJ394" s="74"/>
      <c r="AK394" s="73"/>
      <c r="AL394" s="74"/>
      <c r="AM394" s="73"/>
      <c r="AN394" s="74"/>
      <c r="AO394" t="s">
        <v>102</v>
      </c>
      <c r="AP394" s="78">
        <f>'tarifador 2019'!B31</f>
        <v>0</v>
      </c>
      <c r="AQ394">
        <v>17</v>
      </c>
      <c r="AT394" s="112">
        <f>B374</f>
        <v>1629800</v>
      </c>
      <c r="AU394" s="98" t="s">
        <v>112</v>
      </c>
      <c r="AV394" s="102">
        <f t="shared" si="1161"/>
        <v>1629800</v>
      </c>
    </row>
    <row r="395" spans="1:48" ht="15.75" hidden="1" outlineLevel="1" thickBot="1" x14ac:dyDescent="0.3">
      <c r="A395" s="122" t="str">
        <f t="shared" si="1159"/>
        <v>TARIFA CONJUNTA INFORMACIÓN GENERAL de PAGO (29)</v>
      </c>
      <c r="AP395" s="78"/>
      <c r="AT395" s="78"/>
      <c r="AU395" s="99" t="s">
        <v>54</v>
      </c>
      <c r="AV395" s="102">
        <f t="shared" si="1161"/>
        <v>0</v>
      </c>
    </row>
    <row r="396" spans="1:48" ht="15.75" hidden="1" outlineLevel="1" thickBot="1" x14ac:dyDescent="0.3">
      <c r="A396" s="123" t="str">
        <f t="shared" si="1159"/>
        <v>TARIFA LÍDERES (9)</v>
      </c>
      <c r="AG396" s="62"/>
      <c r="AH396" s="63"/>
      <c r="AI396" s="73"/>
      <c r="AJ396" s="74"/>
      <c r="AK396" s="73"/>
      <c r="AL396" s="74"/>
      <c r="AM396" s="73"/>
      <c r="AN396" s="74"/>
      <c r="AO396" t="s">
        <v>103</v>
      </c>
      <c r="AP396" s="77">
        <f>'tarifador 2019'!B32</f>
        <v>0</v>
      </c>
      <c r="AQ396">
        <v>9</v>
      </c>
      <c r="AT396" s="113">
        <f>B376</f>
        <v>1346300</v>
      </c>
      <c r="AU396" s="41" t="s">
        <v>113</v>
      </c>
      <c r="AV396" s="102">
        <f t="shared" si="1161"/>
        <v>1346300</v>
      </c>
    </row>
    <row r="397" spans="1:48" ht="15.75" hidden="1" outlineLevel="1" thickBot="1" x14ac:dyDescent="0.3">
      <c r="A397">
        <f t="shared" si="1159"/>
        <v>0</v>
      </c>
      <c r="AP397" s="79">
        <f>SUM(AP379:AP396)</f>
        <v>0</v>
      </c>
      <c r="AQ397" t="str">
        <f>IF(AP397&gt;1,"ERROR",IF(AP379=1,AQ379,IF(AP380=1,AQ380,IF(AP381=1,AQ381,IF(AP382=1,AQ382,IF(AP383=1,AQ383,IF(AP384=1,AQ384,IF(AP385=1,AQ385,IF(AP386=1,AQ386,IF(AP387=1,AQ387,IF(AP388=1,AQ388,IF(AP389=1,AQ389,IF(AP390=1,AQ390,IF(AP391=1,AQ391,IF(AP392=1,AQ392,IF(AP393=1,AQ393,IF(AP394=1,AQ394,IF(AP395=1,AQ395,IF(AP396=1,AQ396,"")))))))))))))))))))</f>
        <v/>
      </c>
      <c r="AT397" s="79">
        <f>IF(AP397&gt;1,"ERROR",IF(AP379=1,AT379,IF(AP380=1,AT380,IF(AP381=1,AT381,IF(AP382=1,AT382,IF(AP383=1,AT383,IF(AP384=1,AT384,IF(AP385=1,AT385,IF(AP386=1,AT386,IF(AP387=1,AT387,IF(AP388=1,AT388,IF(AP389=1,AT389,IF(AP390=1,AT390,IF(AP391=1,AT391,IF(AP392=1,AT392,IF(AP393=1,AT393,IF(AP394=1,AT394,IF(AP395=1,AT395,IF(AP396=1,AT396,0)))))))))))))))))))</f>
        <v>0</v>
      </c>
    </row>
    <row r="398" spans="1:48" hidden="1" outlineLevel="1" x14ac:dyDescent="0.25"/>
    <row r="399" spans="1:48" collapsed="1" x14ac:dyDescent="0.25"/>
  </sheetData>
  <sheetProtection algorithmName="SHA-512" hashValue="T+JqKjfmcFMiaY3BxaKuyPFs174xfcZWX6ijinr+QkDPcI2gxE1CvnJe/ZxRUU0jHsDfYOI7WNj1QfvLPVC06w==" saltValue="zFbp8tn0Yhbh7ltHONPzFg==" spinCount="100000" sheet="1" objects="1" scenarios="1"/>
  <mergeCells count="158">
    <mergeCell ref="AG378:AN378"/>
    <mergeCell ref="AG295:AN295"/>
    <mergeCell ref="AG337:AN337"/>
    <mergeCell ref="AO337:AQ337"/>
    <mergeCell ref="AG338:AH338"/>
    <mergeCell ref="AI338:AJ338"/>
    <mergeCell ref="AK338:AL338"/>
    <mergeCell ref="AM338:AN338"/>
    <mergeCell ref="M337:N337"/>
    <mergeCell ref="O337:P337"/>
    <mergeCell ref="Q337:R337"/>
    <mergeCell ref="S337:T337"/>
    <mergeCell ref="U337:V337"/>
    <mergeCell ref="A337:A338"/>
    <mergeCell ref="D337:E337"/>
    <mergeCell ref="F337:G337"/>
    <mergeCell ref="H337:I337"/>
    <mergeCell ref="J337:K337"/>
    <mergeCell ref="W295:X295"/>
    <mergeCell ref="Y295:AA295"/>
    <mergeCell ref="AO295:AQ295"/>
    <mergeCell ref="AG296:AH296"/>
    <mergeCell ref="AI296:AJ296"/>
    <mergeCell ref="AK296:AL296"/>
    <mergeCell ref="AM296:AN296"/>
    <mergeCell ref="M295:N295"/>
    <mergeCell ref="O295:P295"/>
    <mergeCell ref="Q295:R295"/>
    <mergeCell ref="S295:T295"/>
    <mergeCell ref="U295:V295"/>
    <mergeCell ref="A295:A296"/>
    <mergeCell ref="D295:E295"/>
    <mergeCell ref="F295:G295"/>
    <mergeCell ref="H295:I295"/>
    <mergeCell ref="J295:K295"/>
    <mergeCell ref="W337:X337"/>
    <mergeCell ref="Y337:AA337"/>
    <mergeCell ref="AO253:AQ253"/>
    <mergeCell ref="AG254:AH254"/>
    <mergeCell ref="AI254:AJ254"/>
    <mergeCell ref="AK254:AL254"/>
    <mergeCell ref="AM254:AN254"/>
    <mergeCell ref="M253:N253"/>
    <mergeCell ref="O253:P253"/>
    <mergeCell ref="Q253:R253"/>
    <mergeCell ref="S253:T253"/>
    <mergeCell ref="U253:V253"/>
    <mergeCell ref="AG253:AN253"/>
    <mergeCell ref="A253:A254"/>
    <mergeCell ref="D253:E253"/>
    <mergeCell ref="F253:G253"/>
    <mergeCell ref="H253:I253"/>
    <mergeCell ref="J253:K253"/>
    <mergeCell ref="W211:X211"/>
    <mergeCell ref="Y211:AA211"/>
    <mergeCell ref="AO211:AQ211"/>
    <mergeCell ref="AG212:AH212"/>
    <mergeCell ref="AI212:AJ212"/>
    <mergeCell ref="AK212:AL212"/>
    <mergeCell ref="AM212:AN212"/>
    <mergeCell ref="M211:N211"/>
    <mergeCell ref="O211:P211"/>
    <mergeCell ref="Q211:R211"/>
    <mergeCell ref="S211:T211"/>
    <mergeCell ref="U211:V211"/>
    <mergeCell ref="A211:A212"/>
    <mergeCell ref="D211:E211"/>
    <mergeCell ref="F211:G211"/>
    <mergeCell ref="H211:I211"/>
    <mergeCell ref="J211:K211"/>
    <mergeCell ref="W253:X253"/>
    <mergeCell ref="Y253:AA253"/>
    <mergeCell ref="AO169:AQ169"/>
    <mergeCell ref="AG170:AH170"/>
    <mergeCell ref="AI170:AJ170"/>
    <mergeCell ref="AK170:AL170"/>
    <mergeCell ref="AM170:AN170"/>
    <mergeCell ref="M169:N169"/>
    <mergeCell ref="O169:P169"/>
    <mergeCell ref="Q169:R169"/>
    <mergeCell ref="S169:T169"/>
    <mergeCell ref="U169:V169"/>
    <mergeCell ref="A169:A170"/>
    <mergeCell ref="D169:E169"/>
    <mergeCell ref="F169:G169"/>
    <mergeCell ref="H169:I169"/>
    <mergeCell ref="J169:K169"/>
    <mergeCell ref="W127:X127"/>
    <mergeCell ref="Y127:AA127"/>
    <mergeCell ref="AO127:AQ127"/>
    <mergeCell ref="AG128:AH128"/>
    <mergeCell ref="AI128:AJ128"/>
    <mergeCell ref="AK128:AL128"/>
    <mergeCell ref="AM128:AN128"/>
    <mergeCell ref="M127:N127"/>
    <mergeCell ref="O127:P127"/>
    <mergeCell ref="Q127:R127"/>
    <mergeCell ref="S127:T127"/>
    <mergeCell ref="U127:V127"/>
    <mergeCell ref="A127:A128"/>
    <mergeCell ref="D127:E127"/>
    <mergeCell ref="F127:G127"/>
    <mergeCell ref="H127:I127"/>
    <mergeCell ref="J127:K127"/>
    <mergeCell ref="W169:X169"/>
    <mergeCell ref="Y169:AA169"/>
    <mergeCell ref="W85:X85"/>
    <mergeCell ref="Y85:AA85"/>
    <mergeCell ref="AO85:AQ85"/>
    <mergeCell ref="AG86:AH86"/>
    <mergeCell ref="AI86:AJ86"/>
    <mergeCell ref="AK86:AL86"/>
    <mergeCell ref="AM86:AN86"/>
    <mergeCell ref="M85:N85"/>
    <mergeCell ref="O85:P85"/>
    <mergeCell ref="Q85:R85"/>
    <mergeCell ref="S85:T85"/>
    <mergeCell ref="U85:V85"/>
    <mergeCell ref="A85:A86"/>
    <mergeCell ref="D85:E85"/>
    <mergeCell ref="F85:G85"/>
    <mergeCell ref="H85:I85"/>
    <mergeCell ref="J85:K85"/>
    <mergeCell ref="S1:T1"/>
    <mergeCell ref="W43:X43"/>
    <mergeCell ref="AO43:AQ43"/>
    <mergeCell ref="AG44:AH44"/>
    <mergeCell ref="AI44:AJ44"/>
    <mergeCell ref="AK44:AL44"/>
    <mergeCell ref="AM44:AN44"/>
    <mergeCell ref="Y43:AA43"/>
    <mergeCell ref="M43:N43"/>
    <mergeCell ref="O43:P43"/>
    <mergeCell ref="Q43:R43"/>
    <mergeCell ref="S43:T43"/>
    <mergeCell ref="U43:V43"/>
    <mergeCell ref="A43:A44"/>
    <mergeCell ref="D43:E43"/>
    <mergeCell ref="F43:G43"/>
    <mergeCell ref="H43:I43"/>
    <mergeCell ref="J43:K43"/>
    <mergeCell ref="A1:A2"/>
    <mergeCell ref="AX1:BA2"/>
    <mergeCell ref="W1:X1"/>
    <mergeCell ref="AO1:AQ1"/>
    <mergeCell ref="AG2:AH2"/>
    <mergeCell ref="AI2:AJ2"/>
    <mergeCell ref="AK2:AL2"/>
    <mergeCell ref="AM2:AN2"/>
    <mergeCell ref="D1:E1"/>
    <mergeCell ref="F1:G1"/>
    <mergeCell ref="H1:I1"/>
    <mergeCell ref="J1:K1"/>
    <mergeCell ref="M1:N1"/>
    <mergeCell ref="Y1:AA1"/>
    <mergeCell ref="U1:V1"/>
    <mergeCell ref="O1:P1"/>
    <mergeCell ref="Q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tarifador 2019</vt:lpstr>
      <vt:lpstr>tarifas 2019</vt:lpstr>
      <vt:lpstr>'tarifador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Juan Serra</cp:lastModifiedBy>
  <cp:lastPrinted>2018-01-30T12:56:19Z</cp:lastPrinted>
  <dcterms:created xsi:type="dcterms:W3CDTF">2011-09-26T11:24:12Z</dcterms:created>
  <dcterms:modified xsi:type="dcterms:W3CDTF">2019-04-17T14:28:58Z</dcterms:modified>
</cp:coreProperties>
</file>